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ыргалай\Desktop\БЮДЖЕТ 2023\ко второму чтению\Бюджет МО Улаганский район на 2023-2025 гг\"/>
    </mc:Choice>
  </mc:AlternateContent>
  <bookViews>
    <workbookView xWindow="-195" yWindow="180" windowWidth="15480" windowHeight="8745" tabRatio="766" firstSheet="1" activeTab="1"/>
  </bookViews>
  <sheets>
    <sheet name="публ 8" sheetId="25" state="hidden" r:id="rId1"/>
    <sheet name="7 МП " sheetId="52" r:id="rId2"/>
    <sheet name="РПрЦсВр2015" sheetId="30" state="hidden" r:id="rId3"/>
    <sheet name="РПрЦсВр2016,2017" sheetId="29" state="hidden" r:id="rId4"/>
    <sheet name="2018" sheetId="22" state="hidden" r:id="rId5"/>
    <sheet name="ИКап.стр2015" sheetId="31" state="hidden" r:id="rId6"/>
    <sheet name="Икап.стр2016,2017" sheetId="32" state="hidden" r:id="rId7"/>
    <sheet name="Кап.рем2015" sheetId="33" state="hidden" r:id="rId8"/>
    <sheet name="Кап.рем2016,2017" sheetId="34" state="hidden" r:id="rId9"/>
    <sheet name="ПП2015" sheetId="39" state="hidden" r:id="rId10"/>
    <sheet name="ПП2016,2017" sheetId="40" state="hidden" r:id="rId11"/>
    <sheet name="Лист1" sheetId="57" r:id="rId12"/>
  </sheets>
  <externalReferences>
    <externalReference r:id="rId13"/>
  </externalReferences>
  <definedNames>
    <definedName name="_xlnm.Print_Area" localSheetId="1">'7 МП '!$A$1:$C$12</definedName>
  </definedNames>
  <calcPr calcId="152511"/>
</workbook>
</file>

<file path=xl/calcChain.xml><?xml version="1.0" encoding="utf-8"?>
<calcChain xmlns="http://schemas.openxmlformats.org/spreadsheetml/2006/main">
  <c r="C12" i="52" l="1"/>
  <c r="M407" i="22"/>
  <c r="M233" i="22"/>
  <c r="M188" i="22"/>
  <c r="M187" i="22"/>
  <c r="M129" i="22"/>
  <c r="M125" i="22"/>
  <c r="M19" i="22"/>
  <c r="M18" i="22"/>
  <c r="M261" i="22"/>
  <c r="M264" i="22"/>
  <c r="N592" i="22"/>
  <c r="M246" i="22"/>
  <c r="M474" i="22"/>
  <c r="N20" i="22"/>
  <c r="M185" i="22"/>
  <c r="N195" i="22"/>
  <c r="N194" i="22"/>
  <c r="M402" i="22"/>
  <c r="L402" i="22"/>
  <c r="N407" i="22"/>
  <c r="J407" i="22"/>
  <c r="M234" i="22"/>
  <c r="M961" i="22"/>
  <c r="N962" i="22"/>
  <c r="M946" i="22"/>
  <c r="M612" i="22"/>
  <c r="N318" i="22"/>
  <c r="N191" i="22"/>
  <c r="N257" i="22"/>
  <c r="M226" i="22"/>
  <c r="N230" i="22"/>
  <c r="N131" i="22"/>
  <c r="N133" i="22"/>
  <c r="N134" i="22"/>
  <c r="N418" i="22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/>
  <c r="M225" i="22"/>
  <c r="L226" i="22"/>
  <c r="L225" i="22"/>
  <c r="M803" i="22"/>
  <c r="L803" i="22"/>
  <c r="N809" i="22"/>
  <c r="N629" i="22"/>
  <c r="M619" i="22"/>
  <c r="L619" i="22"/>
  <c r="N537" i="22"/>
  <c r="M590" i="22"/>
  <c r="N553" i="22"/>
  <c r="N554" i="22"/>
  <c r="N595" i="22"/>
  <c r="N596" i="22"/>
  <c r="N598" i="22"/>
  <c r="N951" i="22"/>
  <c r="M756" i="22"/>
  <c r="M755" i="22"/>
  <c r="M752" i="22"/>
  <c r="L752" i="22"/>
  <c r="N754" i="22"/>
  <c r="N756" i="22"/>
  <c r="N618" i="22"/>
  <c r="M617" i="22"/>
  <c r="M616" i="22"/>
  <c r="N755" i="22"/>
  <c r="M915" i="22"/>
  <c r="L915" i="22"/>
  <c r="N935" i="22"/>
  <c r="M614" i="22"/>
  <c r="M613" i="22"/>
  <c r="N615" i="22"/>
  <c r="N362" i="22"/>
  <c r="J362" i="22"/>
  <c r="N361" i="22"/>
  <c r="J361" i="22"/>
  <c r="M360" i="22"/>
  <c r="L360" i="22"/>
  <c r="K360" i="22"/>
  <c r="I360" i="22"/>
  <c r="H360" i="22"/>
  <c r="L914" i="22"/>
  <c r="L858" i="22"/>
  <c r="M914" i="22"/>
  <c r="M858" i="22"/>
  <c r="J360" i="22"/>
  <c r="N360" i="22"/>
  <c r="M247" i="22"/>
  <c r="M856" i="22"/>
  <c r="M854" i="22"/>
  <c r="M852" i="22"/>
  <c r="N855" i="22"/>
  <c r="N854" i="22"/>
  <c r="N857" i="22"/>
  <c r="N856" i="22"/>
  <c r="N853" i="22"/>
  <c r="N852" i="22"/>
  <c r="N945" i="22"/>
  <c r="N1140" i="22"/>
  <c r="N1141" i="22"/>
  <c r="N1139" i="22"/>
  <c r="M976" i="22"/>
  <c r="N964" i="22"/>
  <c r="N963" i="22"/>
  <c r="M963" i="22"/>
  <c r="N960" i="22"/>
  <c r="N959" i="22"/>
  <c r="M959" i="22"/>
  <c r="M953" i="22"/>
  <c r="M952" i="22"/>
  <c r="N956" i="22"/>
  <c r="N958" i="22"/>
  <c r="N955" i="22"/>
  <c r="N950" i="22"/>
  <c r="N949" i="22"/>
  <c r="M950" i="22"/>
  <c r="M949" i="22"/>
  <c r="N947" i="22"/>
  <c r="N946" i="22"/>
  <c r="M944" i="22"/>
  <c r="N941" i="22"/>
  <c r="N940" i="22"/>
  <c r="N943" i="22"/>
  <c r="N942" i="22"/>
  <c r="M940" i="22"/>
  <c r="M942" i="22"/>
  <c r="N938" i="22"/>
  <c r="N937" i="22"/>
  <c r="N936" i="22"/>
  <c r="M937" i="22"/>
  <c r="M936" i="22"/>
  <c r="N917" i="22"/>
  <c r="N918" i="22"/>
  <c r="N920" i="22"/>
  <c r="N921" i="22"/>
  <c r="N922" i="22"/>
  <c r="N923" i="22"/>
  <c r="N924" i="22"/>
  <c r="N925" i="22"/>
  <c r="N916" i="22"/>
  <c r="N915" i="22"/>
  <c r="M860" i="22"/>
  <c r="M859" i="22"/>
  <c r="M863" i="22"/>
  <c r="M862" i="22"/>
  <c r="M865" i="22"/>
  <c r="M864" i="22"/>
  <c r="M867" i="22"/>
  <c r="M866" i="22"/>
  <c r="M870" i="22"/>
  <c r="M871" i="22"/>
  <c r="M873" i="22"/>
  <c r="M872" i="22"/>
  <c r="M876" i="22"/>
  <c r="M875" i="22"/>
  <c r="M878" i="22"/>
  <c r="M879" i="22"/>
  <c r="M881" i="22"/>
  <c r="M882" i="22"/>
  <c r="M884" i="22"/>
  <c r="M883" i="22"/>
  <c r="M886" i="22"/>
  <c r="M885" i="22"/>
  <c r="M888" i="22"/>
  <c r="M887" i="22"/>
  <c r="M889" i="22"/>
  <c r="N889" i="22"/>
  <c r="M894" i="22"/>
  <c r="M899" i="22"/>
  <c r="M898" i="22"/>
  <c r="M897" i="22"/>
  <c r="M896" i="22"/>
  <c r="M895" i="22"/>
  <c r="M900" i="22"/>
  <c r="M904" i="22"/>
  <c r="M903" i="22"/>
  <c r="M902" i="22"/>
  <c r="M907" i="22"/>
  <c r="M906" i="22"/>
  <c r="M910" i="22"/>
  <c r="N910" i="22"/>
  <c r="M913" i="22"/>
  <c r="M912" i="22"/>
  <c r="N849" i="22"/>
  <c r="N848" i="22"/>
  <c r="M848" i="22"/>
  <c r="N847" i="22"/>
  <c r="N846" i="22"/>
  <c r="N845" i="22"/>
  <c r="M845" i="22"/>
  <c r="N843" i="22"/>
  <c r="N844" i="22"/>
  <c r="N842" i="22"/>
  <c r="M841" i="22"/>
  <c r="N838" i="22"/>
  <c r="N837" i="22"/>
  <c r="N836" i="22"/>
  <c r="M837" i="22"/>
  <c r="M836" i="22"/>
  <c r="N826" i="22"/>
  <c r="N825" i="22"/>
  <c r="M825" i="22"/>
  <c r="N824" i="22"/>
  <c r="N823" i="22"/>
  <c r="M823" i="22"/>
  <c r="N822" i="22"/>
  <c r="N821" i="22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/>
  <c r="M798" i="22"/>
  <c r="N795" i="22"/>
  <c r="N796" i="22"/>
  <c r="N794" i="22"/>
  <c r="M776" i="22"/>
  <c r="M777" i="22"/>
  <c r="M778" i="22"/>
  <c r="M781" i="22"/>
  <c r="M782" i="22"/>
  <c r="M784" i="22"/>
  <c r="M783" i="22"/>
  <c r="M786" i="22"/>
  <c r="M785" i="22"/>
  <c r="M788" i="22"/>
  <c r="M790" i="22"/>
  <c r="M789" i="22"/>
  <c r="M787" i="22"/>
  <c r="M792" i="22"/>
  <c r="M791" i="22"/>
  <c r="M793" i="22"/>
  <c r="N765" i="22"/>
  <c r="N764" i="22"/>
  <c r="N761" i="22"/>
  <c r="N760" i="22"/>
  <c r="M763" i="22"/>
  <c r="M762" i="22"/>
  <c r="M760" i="22"/>
  <c r="N753" i="22"/>
  <c r="N752" i="22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/>
  <c r="N731" i="22"/>
  <c r="N730" i="22"/>
  <c r="M732" i="22"/>
  <c r="M730" i="22"/>
  <c r="N729" i="22"/>
  <c r="N728" i="22"/>
  <c r="M728" i="22"/>
  <c r="N727" i="22"/>
  <c r="N726" i="22"/>
  <c r="M635" i="22"/>
  <c r="M634" i="22"/>
  <c r="M633" i="22"/>
  <c r="M632" i="22"/>
  <c r="M638" i="22"/>
  <c r="M637" i="22"/>
  <c r="M636" i="22"/>
  <c r="M641" i="22"/>
  <c r="M640" i="22"/>
  <c r="M639" i="22"/>
  <c r="M644" i="22"/>
  <c r="M645" i="22"/>
  <c r="M646" i="22"/>
  <c r="M647" i="22"/>
  <c r="M648" i="22"/>
  <c r="M649" i="22"/>
  <c r="M650" i="22"/>
  <c r="M651" i="22"/>
  <c r="M652" i="22"/>
  <c r="M655" i="22"/>
  <c r="M654" i="22"/>
  <c r="M657" i="22"/>
  <c r="M656" i="22"/>
  <c r="M660" i="22"/>
  <c r="M659" i="22"/>
  <c r="M658" i="22"/>
  <c r="M663" i="22"/>
  <c r="M664" i="22"/>
  <c r="M667" i="22"/>
  <c r="M668" i="22"/>
  <c r="M670" i="22"/>
  <c r="M671" i="22"/>
  <c r="M673" i="22"/>
  <c r="M674" i="22"/>
  <c r="M678" i="22"/>
  <c r="M677" i="22"/>
  <c r="M680" i="22"/>
  <c r="M679" i="22"/>
  <c r="M682" i="22"/>
  <c r="M681" i="22"/>
  <c r="M684" i="22"/>
  <c r="M687" i="22"/>
  <c r="M686" i="22"/>
  <c r="M685" i="22"/>
  <c r="M688" i="22"/>
  <c r="M689" i="22"/>
  <c r="M690" i="22"/>
  <c r="M693" i="22"/>
  <c r="M694" i="22"/>
  <c r="M697" i="22"/>
  <c r="M696" i="22"/>
  <c r="M695" i="22"/>
  <c r="M700" i="22"/>
  <c r="M699" i="22"/>
  <c r="M702" i="22"/>
  <c r="M701" i="22"/>
  <c r="M704" i="22"/>
  <c r="M703" i="22"/>
  <c r="M710" i="22"/>
  <c r="M709" i="22"/>
  <c r="M711" i="22"/>
  <c r="M708" i="22"/>
  <c r="M707" i="22"/>
  <c r="M706" i="22"/>
  <c r="M705" i="22"/>
  <c r="M713" i="22"/>
  <c r="M712" i="22"/>
  <c r="M716" i="22"/>
  <c r="M715" i="22"/>
  <c r="M718" i="22"/>
  <c r="M717" i="22"/>
  <c r="M720" i="22"/>
  <c r="M719" i="22"/>
  <c r="M722" i="22"/>
  <c r="M721" i="22"/>
  <c r="M723" i="22"/>
  <c r="N723" i="22"/>
  <c r="M726" i="22"/>
  <c r="N630" i="22"/>
  <c r="M622" i="22"/>
  <c r="M621" i="22"/>
  <c r="M620" i="22"/>
  <c r="N622" i="22"/>
  <c r="N621" i="22"/>
  <c r="N620" i="22"/>
  <c r="M626" i="22"/>
  <c r="M625" i="22"/>
  <c r="M628" i="22"/>
  <c r="M627" i="22"/>
  <c r="N610" i="22"/>
  <c r="N612" i="22"/>
  <c r="N608" i="22"/>
  <c r="M607" i="22"/>
  <c r="N606" i="22"/>
  <c r="N605" i="22"/>
  <c r="M604" i="22"/>
  <c r="N603" i="22"/>
  <c r="N602" i="22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/>
  <c r="M545" i="22"/>
  <c r="M549" i="22"/>
  <c r="M548" i="22"/>
  <c r="M544" i="22"/>
  <c r="N538" i="22"/>
  <c r="N539" i="22"/>
  <c r="N540" i="22"/>
  <c r="N541" i="22"/>
  <c r="M531" i="22"/>
  <c r="M532" i="22"/>
  <c r="M533" i="22"/>
  <c r="M534" i="22"/>
  <c r="M535" i="22"/>
  <c r="M536" i="22"/>
  <c r="M529" i="22"/>
  <c r="M495" i="22"/>
  <c r="M496" i="22"/>
  <c r="M497" i="22"/>
  <c r="M499" i="22"/>
  <c r="M502" i="22"/>
  <c r="M505" i="22"/>
  <c r="M504" i="22"/>
  <c r="M508" i="22"/>
  <c r="M507" i="22"/>
  <c r="M510" i="22"/>
  <c r="M511" i="22"/>
  <c r="M512" i="22"/>
  <c r="M513" i="22"/>
  <c r="M514" i="22"/>
  <c r="M516" i="22"/>
  <c r="M515" i="22"/>
  <c r="N516" i="22"/>
  <c r="N515" i="22"/>
  <c r="N521" i="22"/>
  <c r="N522" i="22"/>
  <c r="N523" i="22"/>
  <c r="N524" i="22"/>
  <c r="N525" i="22"/>
  <c r="N526" i="22"/>
  <c r="N520" i="22"/>
  <c r="M519" i="22"/>
  <c r="N487" i="22"/>
  <c r="M486" i="22"/>
  <c r="N485" i="22"/>
  <c r="N484" i="22"/>
  <c r="M484" i="22"/>
  <c r="N483" i="22"/>
  <c r="N482" i="22"/>
  <c r="N481" i="22"/>
  <c r="M477" i="22"/>
  <c r="M476" i="22"/>
  <c r="M480" i="22"/>
  <c r="M479" i="22"/>
  <c r="M478" i="22"/>
  <c r="M481" i="22"/>
  <c r="N470" i="22"/>
  <c r="N467" i="22"/>
  <c r="N466" i="22"/>
  <c r="N465" i="22"/>
  <c r="M466" i="22"/>
  <c r="M465" i="22"/>
  <c r="N460" i="22"/>
  <c r="N459" i="22"/>
  <c r="N441" i="22"/>
  <c r="M436" i="22"/>
  <c r="M435" i="22"/>
  <c r="M438" i="22"/>
  <c r="M437" i="22"/>
  <c r="M459" i="22"/>
  <c r="M441" i="22"/>
  <c r="N422" i="22"/>
  <c r="M417" i="22"/>
  <c r="M416" i="22"/>
  <c r="N417" i="22"/>
  <c r="N416" i="22"/>
  <c r="M421" i="22"/>
  <c r="M420" i="22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/>
  <c r="N330" i="22"/>
  <c r="N329" i="22"/>
  <c r="N328" i="22"/>
  <c r="M329" i="22"/>
  <c r="M328" i="22"/>
  <c r="N326" i="22"/>
  <c r="N325" i="22"/>
  <c r="M323" i="22"/>
  <c r="N314" i="22"/>
  <c r="N315" i="22"/>
  <c r="N316" i="22"/>
  <c r="N317" i="22"/>
  <c r="N319" i="22"/>
  <c r="N321" i="22"/>
  <c r="N313" i="22"/>
  <c r="M289" i="22"/>
  <c r="M288" i="22"/>
  <c r="M287" i="22"/>
  <c r="M292" i="22"/>
  <c r="M291" i="22"/>
  <c r="M290" i="22"/>
  <c r="M295" i="22"/>
  <c r="M294" i="22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/>
  <c r="N285" i="22"/>
  <c r="N283" i="22"/>
  <c r="M283" i="22"/>
  <c r="N282" i="22"/>
  <c r="N281" i="22"/>
  <c r="M281" i="22"/>
  <c r="N280" i="22"/>
  <c r="N277" i="22"/>
  <c r="M277" i="22"/>
  <c r="N265" i="22"/>
  <c r="M263" i="22"/>
  <c r="N262" i="22"/>
  <c r="N261" i="22"/>
  <c r="M260" i="22"/>
  <c r="N256" i="22"/>
  <c r="N255" i="22"/>
  <c r="M255" i="22"/>
  <c r="N254" i="22"/>
  <c r="N253" i="22"/>
  <c r="M253" i="22"/>
  <c r="N252" i="22"/>
  <c r="N251" i="22"/>
  <c r="N248" i="22"/>
  <c r="N247" i="22"/>
  <c r="M251" i="22"/>
  <c r="M245" i="22"/>
  <c r="N235" i="22"/>
  <c r="N228" i="22"/>
  <c r="N229" i="22"/>
  <c r="N227" i="22"/>
  <c r="M212" i="22"/>
  <c r="M213" i="22"/>
  <c r="M215" i="22"/>
  <c r="M214" i="22"/>
  <c r="M218" i="22"/>
  <c r="M217" i="22"/>
  <c r="M216" i="22"/>
  <c r="M223" i="22"/>
  <c r="M222" i="22"/>
  <c r="M221" i="22"/>
  <c r="M220" i="22"/>
  <c r="M219" i="22"/>
  <c r="M232" i="22"/>
  <c r="N402" i="22"/>
  <c r="N486" i="22"/>
  <c r="M475" i="22"/>
  <c r="N550" i="22"/>
  <c r="N544" i="22"/>
  <c r="M810" i="22"/>
  <c r="N469" i="22"/>
  <c r="N226" i="22"/>
  <c r="N225" i="22"/>
  <c r="M840" i="22"/>
  <c r="N919" i="22"/>
  <c r="N914" i="22"/>
  <c r="N858" i="22"/>
  <c r="N604" i="22"/>
  <c r="N619" i="22"/>
  <c r="N751" i="22"/>
  <c r="N818" i="22"/>
  <c r="N817" i="22"/>
  <c r="M775" i="22"/>
  <c r="N803" i="22"/>
  <c r="M327" i="22"/>
  <c r="N464" i="22"/>
  <c r="M975" i="22"/>
  <c r="M419" i="22"/>
  <c r="M430" i="22"/>
  <c r="M464" i="22"/>
  <c r="N421" i="22"/>
  <c r="N420" i="22"/>
  <c r="N327" i="22"/>
  <c r="M666" i="22"/>
  <c r="N312" i="22"/>
  <c r="M869" i="22"/>
  <c r="M868" i="22"/>
  <c r="M494" i="22"/>
  <c r="M493" i="22"/>
  <c r="M751" i="22"/>
  <c r="M631" i="22"/>
  <c r="M385" i="22"/>
  <c r="M384" i="22"/>
  <c r="M383" i="22"/>
  <c r="N976" i="22"/>
  <c r="N392" i="22"/>
  <c r="N363" i="22"/>
  <c r="M909" i="22"/>
  <c r="M908" i="22"/>
  <c r="M905" i="22"/>
  <c r="M901" i="22"/>
  <c r="M939" i="22"/>
  <c r="M349" i="22"/>
  <c r="M348" i="22"/>
  <c r="M347" i="22"/>
  <c r="N412" i="22"/>
  <c r="M431" i="22"/>
  <c r="N519" i="22"/>
  <c r="N492" i="22"/>
  <c r="M492" i="22"/>
  <c r="N536" i="22"/>
  <c r="N529" i="22"/>
  <c r="M583" i="22"/>
  <c r="M582" i="22"/>
  <c r="M578" i="22"/>
  <c r="M669" i="22"/>
  <c r="M530" i="22"/>
  <c r="M211" i="22"/>
  <c r="M210" i="22"/>
  <c r="M209" i="22"/>
  <c r="M208" i="22"/>
  <c r="M276" i="22"/>
  <c r="M304" i="22"/>
  <c r="M303" i="22"/>
  <c r="M296" i="22"/>
  <c r="M293" i="22"/>
  <c r="M408" i="22"/>
  <c r="M509" i="22"/>
  <c r="M506" i="22"/>
  <c r="M574" i="22"/>
  <c r="M573" i="22"/>
  <c r="M557" i="22"/>
  <c r="M556" i="22"/>
  <c r="M692" i="22"/>
  <c r="M691" i="22"/>
  <c r="M683" i="22"/>
  <c r="M676" i="22"/>
  <c r="M672" i="22"/>
  <c r="M893" i="22"/>
  <c r="M880" i="22"/>
  <c r="M877" i="22"/>
  <c r="M714" i="22"/>
  <c r="M698" i="22"/>
  <c r="M342" i="22"/>
  <c r="M341" i="22"/>
  <c r="M365" i="22"/>
  <c r="M364" i="22"/>
  <c r="M624" i="22"/>
  <c r="M662" i="22"/>
  <c r="M661" i="22"/>
  <c r="M643" i="22"/>
  <c r="M642" i="22"/>
  <c r="N743" i="22"/>
  <c r="M780" i="22"/>
  <c r="M779" i="22"/>
  <c r="N841" i="22"/>
  <c r="N840" i="22"/>
  <c r="M861" i="22"/>
  <c r="N851" i="22"/>
  <c r="M851" i="22"/>
  <c r="N944" i="22"/>
  <c r="N939" i="22"/>
  <c r="M817" i="22"/>
  <c r="N811" i="22"/>
  <c r="N810" i="22"/>
  <c r="M774" i="22"/>
  <c r="N793" i="22"/>
  <c r="N763" i="22"/>
  <c r="N762" i="22"/>
  <c r="N735" i="22"/>
  <c r="M653" i="22"/>
  <c r="M665" i="22"/>
  <c r="M555" i="22"/>
  <c r="N409" i="22"/>
  <c r="M339" i="22"/>
  <c r="N354" i="22"/>
  <c r="N340" i="22"/>
  <c r="N323" i="22"/>
  <c r="M286" i="22"/>
  <c r="N276" i="22"/>
  <c r="M259" i="22"/>
  <c r="M258" i="22"/>
  <c r="N260" i="22"/>
  <c r="N206" i="22"/>
  <c r="N205" i="22"/>
  <c r="N204" i="22"/>
  <c r="M205" i="22"/>
  <c r="M204" i="22"/>
  <c r="N202" i="22"/>
  <c r="N201" i="22"/>
  <c r="M200" i="22"/>
  <c r="M199" i="22"/>
  <c r="M198" i="22"/>
  <c r="N197" i="22"/>
  <c r="N196" i="22"/>
  <c r="M196" i="22"/>
  <c r="N188" i="22"/>
  <c r="N189" i="22"/>
  <c r="N190" i="22"/>
  <c r="N193" i="22"/>
  <c r="N187" i="22"/>
  <c r="N184" i="22"/>
  <c r="N183" i="22"/>
  <c r="M139" i="22"/>
  <c r="M157" i="22"/>
  <c r="M156" i="22"/>
  <c r="M159" i="22"/>
  <c r="M160" i="22"/>
  <c r="M161" i="22"/>
  <c r="M162" i="22"/>
  <c r="M163" i="22"/>
  <c r="M164" i="22"/>
  <c r="M165" i="22"/>
  <c r="M167" i="22"/>
  <c r="M166" i="22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/>
  <c r="M75" i="22"/>
  <c r="M79" i="22"/>
  <c r="M80" i="22"/>
  <c r="M122" i="22"/>
  <c r="M123" i="22"/>
  <c r="N27" i="22"/>
  <c r="N26" i="22"/>
  <c r="N25" i="22"/>
  <c r="M26" i="22"/>
  <c r="M25" i="22"/>
  <c r="M14" i="22"/>
  <c r="M13" i="22"/>
  <c r="M12" i="22"/>
  <c r="M11" i="22"/>
  <c r="M17" i="22"/>
  <c r="M16" i="22"/>
  <c r="J1189" i="22"/>
  <c r="J1175" i="22"/>
  <c r="G1175" i="22"/>
  <c r="G1174" i="22"/>
  <c r="J1140" i="22"/>
  <c r="J1139" i="22"/>
  <c r="K1138" i="22"/>
  <c r="K1135" i="22"/>
  <c r="I1138" i="22"/>
  <c r="J1138" i="22"/>
  <c r="I1137" i="22"/>
  <c r="K1137" i="22"/>
  <c r="K1136" i="22"/>
  <c r="I1134" i="22"/>
  <c r="K1134" i="22"/>
  <c r="I1133" i="22"/>
  <c r="I1132" i="22"/>
  <c r="I1131" i="22"/>
  <c r="K1131" i="22"/>
  <c r="I1130" i="22"/>
  <c r="I1129" i="22"/>
  <c r="K1129" i="22"/>
  <c r="I1128" i="22"/>
  <c r="J1128" i="22"/>
  <c r="I1127" i="22"/>
  <c r="I1126" i="22"/>
  <c r="K1126" i="22"/>
  <c r="I1125" i="22"/>
  <c r="K1125" i="22"/>
  <c r="I1124" i="22"/>
  <c r="J1124" i="22"/>
  <c r="I1123" i="22"/>
  <c r="K1123" i="22"/>
  <c r="I1122" i="22"/>
  <c r="I1121" i="22"/>
  <c r="K1121" i="22"/>
  <c r="I1120" i="22"/>
  <c r="K1120" i="22"/>
  <c r="I1119" i="22"/>
  <c r="K1119" i="22"/>
  <c r="I1118" i="22"/>
  <c r="K1118" i="22"/>
  <c r="I1117" i="22"/>
  <c r="I1116" i="22"/>
  <c r="J1116" i="22"/>
  <c r="L1116" i="22"/>
  <c r="I1115" i="22"/>
  <c r="K1115" i="22"/>
  <c r="I1114" i="22"/>
  <c r="I1113" i="22"/>
  <c r="K1113" i="22"/>
  <c r="I1112" i="22"/>
  <c r="K1112" i="22"/>
  <c r="I1111" i="22"/>
  <c r="I1110" i="22"/>
  <c r="I1109" i="22"/>
  <c r="K1109" i="22"/>
  <c r="I1108" i="22"/>
  <c r="J1108" i="22"/>
  <c r="I1107" i="22"/>
  <c r="K1107" i="22"/>
  <c r="I1106" i="22"/>
  <c r="K1106" i="22"/>
  <c r="I1105" i="22"/>
  <c r="K1105" i="22"/>
  <c r="I1104" i="22"/>
  <c r="J1104" i="22"/>
  <c r="I1103" i="22"/>
  <c r="K1103" i="22"/>
  <c r="I1102" i="22"/>
  <c r="K1102" i="22"/>
  <c r="I1101" i="22"/>
  <c r="I1100" i="22"/>
  <c r="J1100" i="22"/>
  <c r="I1099" i="22"/>
  <c r="K1099" i="22"/>
  <c r="I1098" i="22"/>
  <c r="K1098" i="22"/>
  <c r="I1097" i="22"/>
  <c r="K1097" i="22"/>
  <c r="I1096" i="22"/>
  <c r="I1095" i="22"/>
  <c r="I1094" i="22"/>
  <c r="I1093" i="22"/>
  <c r="K1093" i="22"/>
  <c r="I1092" i="22"/>
  <c r="I1091" i="22"/>
  <c r="I1090" i="22"/>
  <c r="I1089" i="22"/>
  <c r="K1089" i="22"/>
  <c r="I1088" i="22"/>
  <c r="I1087" i="22"/>
  <c r="I1086" i="22"/>
  <c r="I1085" i="22"/>
  <c r="K1085" i="22"/>
  <c r="I1084" i="22"/>
  <c r="I1083" i="22"/>
  <c r="I1082" i="22"/>
  <c r="I1081" i="22"/>
  <c r="K1081" i="22"/>
  <c r="I1080" i="22"/>
  <c r="I1079" i="22"/>
  <c r="I1078" i="22"/>
  <c r="I1077" i="22"/>
  <c r="K1077" i="22"/>
  <c r="I1076" i="22"/>
  <c r="I1075" i="22"/>
  <c r="I1074" i="22"/>
  <c r="I1073" i="22"/>
  <c r="K1073" i="22"/>
  <c r="I1072" i="22"/>
  <c r="I1071" i="22"/>
  <c r="I1070" i="22"/>
  <c r="I1069" i="22"/>
  <c r="K1069" i="22"/>
  <c r="I1068" i="22"/>
  <c r="K1068" i="22"/>
  <c r="I1067" i="22"/>
  <c r="K1067" i="22"/>
  <c r="I1066" i="22"/>
  <c r="K1066" i="22"/>
  <c r="I1065" i="22"/>
  <c r="K1065" i="22"/>
  <c r="I1064" i="22"/>
  <c r="K1064" i="22"/>
  <c r="I1063" i="22"/>
  <c r="K1063" i="22"/>
  <c r="I1062" i="22"/>
  <c r="I1061" i="22"/>
  <c r="K1061" i="22"/>
  <c r="I1060" i="22"/>
  <c r="J1060" i="22"/>
  <c r="I1059" i="22"/>
  <c r="K1059" i="22"/>
  <c r="I1058" i="22"/>
  <c r="K1058" i="22"/>
  <c r="I1057" i="22"/>
  <c r="K1057" i="22"/>
  <c r="I1056" i="22"/>
  <c r="K1056" i="22"/>
  <c r="I1055" i="22"/>
  <c r="K1055" i="22"/>
  <c r="I1054" i="22"/>
  <c r="I1053" i="22"/>
  <c r="K1053" i="22"/>
  <c r="I1052" i="22"/>
  <c r="I1051" i="22"/>
  <c r="K1051" i="22"/>
  <c r="I1050" i="22"/>
  <c r="K1050" i="22"/>
  <c r="I1049" i="22"/>
  <c r="K1049" i="22"/>
  <c r="I1048" i="22"/>
  <c r="K1048" i="22"/>
  <c r="I1047" i="22"/>
  <c r="K1047" i="22"/>
  <c r="I1046" i="22"/>
  <c r="I1045" i="22"/>
  <c r="K1045" i="22"/>
  <c r="I1044" i="22"/>
  <c r="J1044" i="22"/>
  <c r="I1043" i="22"/>
  <c r="K1043" i="22"/>
  <c r="I1042" i="22"/>
  <c r="K1042" i="22"/>
  <c r="I1041" i="22"/>
  <c r="K1041" i="22"/>
  <c r="I1040" i="22"/>
  <c r="K1040" i="22"/>
  <c r="I1039" i="22"/>
  <c r="K1039" i="22"/>
  <c r="I1038" i="22"/>
  <c r="I1037" i="22"/>
  <c r="K1037" i="22"/>
  <c r="I1036" i="22"/>
  <c r="I1035" i="22"/>
  <c r="K1035" i="22"/>
  <c r="I1034" i="22"/>
  <c r="K1034" i="22"/>
  <c r="I1033" i="22"/>
  <c r="K1033" i="22"/>
  <c r="I1032" i="22"/>
  <c r="K1032" i="22"/>
  <c r="I1031" i="22"/>
  <c r="K1031" i="22"/>
  <c r="I1030" i="22"/>
  <c r="I1029" i="22"/>
  <c r="K1029" i="22"/>
  <c r="I1028" i="22"/>
  <c r="J1028" i="22"/>
  <c r="I1027" i="22"/>
  <c r="K1027" i="22"/>
  <c r="I1026" i="22"/>
  <c r="K1026" i="22"/>
  <c r="I1025" i="22"/>
  <c r="K1025" i="22"/>
  <c r="I1024" i="22"/>
  <c r="K1024" i="22"/>
  <c r="I1023" i="22"/>
  <c r="K1023" i="22"/>
  <c r="I1022" i="22"/>
  <c r="I1021" i="22"/>
  <c r="K1021" i="22"/>
  <c r="I1020" i="22"/>
  <c r="I1019" i="22"/>
  <c r="K1019" i="22"/>
  <c r="I1018" i="22"/>
  <c r="K1018" i="22"/>
  <c r="I1017" i="22"/>
  <c r="K1017" i="22"/>
  <c r="I1016" i="22"/>
  <c r="K1016" i="22"/>
  <c r="I1015" i="22"/>
  <c r="K1015" i="22"/>
  <c r="I1014" i="22"/>
  <c r="I1013" i="22"/>
  <c r="K1013" i="22"/>
  <c r="I1012" i="22"/>
  <c r="J1012" i="22"/>
  <c r="I1011" i="22"/>
  <c r="K1011" i="22"/>
  <c r="I1010" i="22"/>
  <c r="K1010" i="22"/>
  <c r="I1009" i="22"/>
  <c r="K1009" i="22"/>
  <c r="I1008" i="22"/>
  <c r="K1008" i="22"/>
  <c r="I1007" i="22"/>
  <c r="K1007" i="22"/>
  <c r="I1006" i="22"/>
  <c r="I1005" i="22"/>
  <c r="K1005" i="22"/>
  <c r="I1004" i="22"/>
  <c r="J1004" i="22"/>
  <c r="I1003" i="22"/>
  <c r="K1003" i="22"/>
  <c r="I1002" i="22"/>
  <c r="K1002" i="22"/>
  <c r="I1001" i="22"/>
  <c r="K1001" i="22"/>
  <c r="I1000" i="22"/>
  <c r="K1000" i="22"/>
  <c r="I999" i="22"/>
  <c r="K999" i="22"/>
  <c r="I998" i="22"/>
  <c r="I997" i="22"/>
  <c r="K997" i="22"/>
  <c r="I996" i="22"/>
  <c r="J996" i="22"/>
  <c r="I995" i="22"/>
  <c r="K995" i="22"/>
  <c r="I994" i="22"/>
  <c r="K994" i="22"/>
  <c r="I993" i="22"/>
  <c r="K993" i="22"/>
  <c r="I992" i="22"/>
  <c r="K992" i="22"/>
  <c r="I991" i="22"/>
  <c r="K991" i="22"/>
  <c r="I990" i="22"/>
  <c r="I989" i="22"/>
  <c r="K989" i="22"/>
  <c r="I988" i="22"/>
  <c r="J988" i="22"/>
  <c r="I987" i="22"/>
  <c r="K987" i="22"/>
  <c r="I986" i="22"/>
  <c r="K986" i="22"/>
  <c r="I985" i="22"/>
  <c r="K985" i="22"/>
  <c r="I984" i="22"/>
  <c r="K984" i="22"/>
  <c r="I983" i="22"/>
  <c r="K983" i="22"/>
  <c r="I982" i="22"/>
  <c r="I981" i="22"/>
  <c r="K981" i="22"/>
  <c r="I980" i="22"/>
  <c r="J980" i="22"/>
  <c r="I979" i="22"/>
  <c r="K979" i="22"/>
  <c r="L976" i="22"/>
  <c r="L975" i="22"/>
  <c r="K976" i="22"/>
  <c r="K975" i="22"/>
  <c r="I976" i="22"/>
  <c r="I975" i="22"/>
  <c r="H976" i="22"/>
  <c r="H975" i="22"/>
  <c r="G976" i="22"/>
  <c r="N972" i="22"/>
  <c r="N953" i="22"/>
  <c r="N952" i="22"/>
  <c r="L972" i="22"/>
  <c r="N971" i="22"/>
  <c r="N970" i="22"/>
  <c r="J971" i="22"/>
  <c r="K970" i="22"/>
  <c r="I970" i="22"/>
  <c r="N969" i="22"/>
  <c r="N968" i="22"/>
  <c r="J969" i="22"/>
  <c r="L969" i="22"/>
  <c r="L968" i="22"/>
  <c r="K968" i="22"/>
  <c r="I968" i="22"/>
  <c r="J967" i="22"/>
  <c r="K966" i="22"/>
  <c r="K965" i="22"/>
  <c r="I966" i="22"/>
  <c r="I965" i="22"/>
  <c r="H966" i="22"/>
  <c r="H965" i="22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/>
  <c r="K957" i="22"/>
  <c r="I957" i="22"/>
  <c r="H957" i="22"/>
  <c r="J956" i="22"/>
  <c r="J955" i="22"/>
  <c r="J954" i="22"/>
  <c r="G953" i="22"/>
  <c r="G952" i="22"/>
  <c r="J951" i="22"/>
  <c r="L950" i="22"/>
  <c r="K950" i="22"/>
  <c r="K949" i="22"/>
  <c r="I950" i="22"/>
  <c r="H950" i="22"/>
  <c r="H949" i="22"/>
  <c r="L949" i="22"/>
  <c r="G949" i="22"/>
  <c r="J947" i="22"/>
  <c r="L946" i="22"/>
  <c r="L944" i="22"/>
  <c r="K946" i="22"/>
  <c r="K944" i="22"/>
  <c r="I946" i="22"/>
  <c r="H946" i="22"/>
  <c r="H944" i="22"/>
  <c r="J945" i="22"/>
  <c r="G944" i="22"/>
  <c r="J943" i="22"/>
  <c r="J942" i="22"/>
  <c r="L942" i="22"/>
  <c r="K942" i="22"/>
  <c r="I942" i="22"/>
  <c r="H942" i="22"/>
  <c r="J941" i="22"/>
  <c r="L940" i="22"/>
  <c r="K940" i="22"/>
  <c r="I940" i="22"/>
  <c r="H940" i="22"/>
  <c r="L937" i="22"/>
  <c r="L936" i="22"/>
  <c r="L850" i="22"/>
  <c r="J934" i="22"/>
  <c r="J933" i="22"/>
  <c r="K932" i="22"/>
  <c r="I932" i="22"/>
  <c r="J932" i="22"/>
  <c r="J931" i="22"/>
  <c r="J930" i="22"/>
  <c r="L930" i="22"/>
  <c r="K925" i="22"/>
  <c r="K919" i="22"/>
  <c r="I925" i="22"/>
  <c r="I924" i="22"/>
  <c r="J924" i="22"/>
  <c r="I923" i="22"/>
  <c r="J923" i="22"/>
  <c r="J922" i="22"/>
  <c r="J920" i="22"/>
  <c r="H919" i="22"/>
  <c r="J918" i="22"/>
  <c r="J916" i="22"/>
  <c r="K915" i="22"/>
  <c r="I915" i="22"/>
  <c r="H915" i="22"/>
  <c r="G915" i="22"/>
  <c r="G914" i="22"/>
  <c r="G858" i="22"/>
  <c r="J913" i="22"/>
  <c r="K912" i="22"/>
  <c r="I912" i="22"/>
  <c r="L910" i="22"/>
  <c r="K910" i="22"/>
  <c r="J910" i="22"/>
  <c r="I910" i="22"/>
  <c r="I909" i="22"/>
  <c r="I908" i="22"/>
  <c r="J907" i="22"/>
  <c r="L907" i="22"/>
  <c r="L906" i="22"/>
  <c r="J904" i="22"/>
  <c r="J900" i="22"/>
  <c r="J899" i="22"/>
  <c r="J898" i="22"/>
  <c r="J897" i="22"/>
  <c r="J896" i="22"/>
  <c r="J895" i="22"/>
  <c r="J894" i="22"/>
  <c r="L889" i="22"/>
  <c r="K889" i="22"/>
  <c r="J889" i="22"/>
  <c r="I889" i="22"/>
  <c r="J888" i="22"/>
  <c r="K887" i="22"/>
  <c r="I887" i="22"/>
  <c r="J886" i="22"/>
  <c r="L886" i="22"/>
  <c r="L885" i="22"/>
  <c r="K885" i="22"/>
  <c r="I885" i="22"/>
  <c r="J884" i="22"/>
  <c r="L884" i="22"/>
  <c r="L883" i="22"/>
  <c r="J882" i="22"/>
  <c r="L882" i="22"/>
  <c r="J881" i="22"/>
  <c r="J879" i="22"/>
  <c r="J878" i="22"/>
  <c r="L878" i="22"/>
  <c r="J876" i="22"/>
  <c r="J875" i="22"/>
  <c r="J873" i="22"/>
  <c r="L873" i="22"/>
  <c r="K872" i="22"/>
  <c r="I872" i="22"/>
  <c r="J871" i="22"/>
  <c r="J870" i="22"/>
  <c r="K869" i="22"/>
  <c r="K868" i="22"/>
  <c r="I869" i="22"/>
  <c r="I868" i="22"/>
  <c r="J867" i="22"/>
  <c r="J866" i="22"/>
  <c r="K866" i="22"/>
  <c r="I866" i="22"/>
  <c r="J865" i="22"/>
  <c r="L865" i="22"/>
  <c r="K864" i="22"/>
  <c r="I864" i="22"/>
  <c r="J863" i="22"/>
  <c r="L863" i="22"/>
  <c r="N863" i="22"/>
  <c r="N862" i="22"/>
  <c r="K862" i="22"/>
  <c r="I862" i="22"/>
  <c r="J860" i="22"/>
  <c r="J859" i="22"/>
  <c r="K859" i="22"/>
  <c r="I859" i="22"/>
  <c r="J857" i="22"/>
  <c r="J856" i="22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/>
  <c r="K837" i="22"/>
  <c r="K836" i="22"/>
  <c r="I837" i="22"/>
  <c r="I836" i="22"/>
  <c r="H837" i="22"/>
  <c r="H836" i="22"/>
  <c r="G836" i="22"/>
  <c r="N835" i="22"/>
  <c r="L835" i="22"/>
  <c r="J834" i="22"/>
  <c r="L834" i="22"/>
  <c r="J833" i="22"/>
  <c r="J832" i="22"/>
  <c r="N831" i="22"/>
  <c r="L831" i="22"/>
  <c r="K831" i="22"/>
  <c r="I831" i="22"/>
  <c r="I827" i="22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/>
  <c r="K811" i="22"/>
  <c r="K810" i="22"/>
  <c r="I811" i="22"/>
  <c r="I810" i="22"/>
  <c r="H811" i="22"/>
  <c r="H810" i="22"/>
  <c r="G811" i="22"/>
  <c r="J808" i="22"/>
  <c r="J807" i="22"/>
  <c r="J806" i="22"/>
  <c r="I805" i="22"/>
  <c r="J805" i="22"/>
  <c r="I804" i="22"/>
  <c r="J804" i="22"/>
  <c r="K803" i="22"/>
  <c r="H803" i="22"/>
  <c r="G803" i="22"/>
  <c r="N800" i="22"/>
  <c r="L800" i="22"/>
  <c r="K800" i="22"/>
  <c r="I799" i="22"/>
  <c r="J799" i="22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/>
  <c r="K791" i="22"/>
  <c r="I791" i="22"/>
  <c r="J790" i="22"/>
  <c r="J789" i="22"/>
  <c r="J787" i="22"/>
  <c r="K789" i="22"/>
  <c r="I789" i="22"/>
  <c r="J788" i="22"/>
  <c r="K787" i="22"/>
  <c r="I787" i="22"/>
  <c r="J786" i="22"/>
  <c r="L786" i="22"/>
  <c r="L785" i="22"/>
  <c r="K785" i="22"/>
  <c r="I785" i="22"/>
  <c r="J784" i="22"/>
  <c r="L784" i="22"/>
  <c r="L783" i="22"/>
  <c r="J782" i="22"/>
  <c r="J781" i="22"/>
  <c r="J778" i="22"/>
  <c r="L778" i="22"/>
  <c r="N778" i="22"/>
  <c r="J777" i="22"/>
  <c r="J776" i="22"/>
  <c r="L776" i="22"/>
  <c r="N776" i="22"/>
  <c r="K775" i="22"/>
  <c r="I775" i="22"/>
  <c r="I773" i="22"/>
  <c r="I771" i="22"/>
  <c r="K771" i="22"/>
  <c r="K770" i="22"/>
  <c r="J766" i="22"/>
  <c r="N766" i="22"/>
  <c r="J765" i="22"/>
  <c r="J764" i="22"/>
  <c r="L763" i="22"/>
  <c r="L762" i="22"/>
  <c r="K763" i="22"/>
  <c r="K762" i="22"/>
  <c r="I763" i="22"/>
  <c r="I762" i="22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/>
  <c r="N745" i="22"/>
  <c r="J744" i="22"/>
  <c r="L743" i="22"/>
  <c r="K743" i="22"/>
  <c r="I743" i="22"/>
  <c r="H743" i="22"/>
  <c r="J741" i="22"/>
  <c r="J740" i="22"/>
  <c r="J739" i="22"/>
  <c r="J738" i="22"/>
  <c r="L738" i="22"/>
  <c r="N738" i="22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/>
  <c r="K721" i="22"/>
  <c r="I721" i="22"/>
  <c r="J720" i="22"/>
  <c r="K719" i="22"/>
  <c r="I719" i="22"/>
  <c r="J718" i="22"/>
  <c r="L718" i="22"/>
  <c r="L717" i="22"/>
  <c r="K717" i="22"/>
  <c r="I717" i="22"/>
  <c r="J716" i="22"/>
  <c r="J715" i="22"/>
  <c r="K715" i="22"/>
  <c r="I715" i="22"/>
  <c r="J713" i="22"/>
  <c r="K712" i="22"/>
  <c r="I712" i="22"/>
  <c r="J711" i="22"/>
  <c r="J710" i="22"/>
  <c r="L710" i="22"/>
  <c r="L709" i="22"/>
  <c r="K709" i="22"/>
  <c r="I709" i="22"/>
  <c r="J704" i="22"/>
  <c r="L704" i="22"/>
  <c r="J702" i="22"/>
  <c r="J701" i="22"/>
  <c r="J700" i="22"/>
  <c r="J699" i="22"/>
  <c r="J697" i="22"/>
  <c r="L697" i="22"/>
  <c r="J694" i="22"/>
  <c r="L694" i="22"/>
  <c r="N694" i="22"/>
  <c r="J693" i="22"/>
  <c r="L693" i="22"/>
  <c r="J690" i="22"/>
  <c r="L690" i="22"/>
  <c r="N690" i="22"/>
  <c r="J689" i="22"/>
  <c r="L689" i="22"/>
  <c r="N689" i="22"/>
  <c r="J688" i="22"/>
  <c r="L688" i="22"/>
  <c r="N688" i="22"/>
  <c r="J687" i="22"/>
  <c r="J684" i="22"/>
  <c r="L684" i="22"/>
  <c r="N684" i="22"/>
  <c r="J682" i="22"/>
  <c r="L682" i="22"/>
  <c r="J680" i="22"/>
  <c r="L680" i="22"/>
  <c r="J678" i="22"/>
  <c r="L678" i="22"/>
  <c r="J674" i="22"/>
  <c r="L674" i="22"/>
  <c r="J673" i="22"/>
  <c r="L673" i="22"/>
  <c r="J671" i="22"/>
  <c r="J670" i="22"/>
  <c r="L670" i="22"/>
  <c r="J668" i="22"/>
  <c r="J667" i="22"/>
  <c r="J664" i="22"/>
  <c r="L664" i="22"/>
  <c r="J663" i="22"/>
  <c r="L663" i="22"/>
  <c r="J660" i="22"/>
  <c r="L660" i="22"/>
  <c r="L659" i="22"/>
  <c r="L658" i="22"/>
  <c r="K659" i="22"/>
  <c r="K658" i="22"/>
  <c r="I659" i="22"/>
  <c r="I658" i="22"/>
  <c r="J657" i="22"/>
  <c r="L657" i="22"/>
  <c r="K656" i="22"/>
  <c r="I656" i="22"/>
  <c r="J655" i="22"/>
  <c r="L655" i="22"/>
  <c r="N655" i="22"/>
  <c r="N654" i="22"/>
  <c r="K654" i="22"/>
  <c r="I654" i="22"/>
  <c r="J652" i="22"/>
  <c r="L652" i="22"/>
  <c r="N652" i="22"/>
  <c r="J651" i="22"/>
  <c r="L651" i="22"/>
  <c r="N651" i="22"/>
  <c r="J650" i="22"/>
  <c r="L650" i="22"/>
  <c r="N650" i="22"/>
  <c r="J649" i="22"/>
  <c r="L649" i="22"/>
  <c r="N649" i="22"/>
  <c r="J648" i="22"/>
  <c r="L648" i="22"/>
  <c r="N648" i="22"/>
  <c r="J647" i="22"/>
  <c r="L647" i="22"/>
  <c r="N647" i="22"/>
  <c r="J646" i="22"/>
  <c r="J645" i="22"/>
  <c r="L645" i="22"/>
  <c r="J644" i="22"/>
  <c r="K643" i="22"/>
  <c r="K642" i="22"/>
  <c r="I643" i="22"/>
  <c r="I642" i="22"/>
  <c r="J641" i="22"/>
  <c r="K640" i="22"/>
  <c r="K639" i="22"/>
  <c r="I640" i="22"/>
  <c r="I639" i="22"/>
  <c r="J638" i="22"/>
  <c r="L638" i="22"/>
  <c r="K637" i="22"/>
  <c r="K636" i="22"/>
  <c r="I637" i="22"/>
  <c r="I636" i="22"/>
  <c r="J635" i="22"/>
  <c r="K634" i="22"/>
  <c r="K633" i="22"/>
  <c r="K632" i="22"/>
  <c r="I634" i="22"/>
  <c r="I633" i="22"/>
  <c r="I632" i="22"/>
  <c r="J630" i="22"/>
  <c r="K629" i="22"/>
  <c r="K619" i="22"/>
  <c r="I629" i="22"/>
  <c r="I619" i="22"/>
  <c r="H629" i="22"/>
  <c r="J628" i="22"/>
  <c r="J627" i="22"/>
  <c r="K627" i="22"/>
  <c r="I627" i="22"/>
  <c r="J626" i="22"/>
  <c r="K625" i="22"/>
  <c r="I625" i="22"/>
  <c r="L622" i="22"/>
  <c r="L621" i="22"/>
  <c r="L620" i="22"/>
  <c r="K622" i="22"/>
  <c r="K621" i="22"/>
  <c r="K620" i="22"/>
  <c r="J622" i="22"/>
  <c r="J621" i="22"/>
  <c r="J620" i="22"/>
  <c r="I622" i="22"/>
  <c r="I621" i="22"/>
  <c r="I620" i="22"/>
  <c r="G619" i="22"/>
  <c r="J618" i="22"/>
  <c r="N617" i="22"/>
  <c r="N616" i="22"/>
  <c r="L617" i="22"/>
  <c r="K617" i="22"/>
  <c r="K616" i="22"/>
  <c r="I617" i="22"/>
  <c r="I616" i="22"/>
  <c r="H617" i="22"/>
  <c r="H616" i="22"/>
  <c r="L616" i="22"/>
  <c r="N614" i="22"/>
  <c r="N613" i="22"/>
  <c r="L614" i="22"/>
  <c r="L613" i="22"/>
  <c r="K614" i="22"/>
  <c r="K613" i="22"/>
  <c r="J614" i="22"/>
  <c r="J613" i="22"/>
  <c r="I614" i="22"/>
  <c r="I613" i="22"/>
  <c r="H614" i="22"/>
  <c r="H613" i="22"/>
  <c r="J612" i="22"/>
  <c r="J611" i="22"/>
  <c r="L611" i="22"/>
  <c r="N611" i="22"/>
  <c r="J610" i="22"/>
  <c r="J609" i="22"/>
  <c r="L609" i="22"/>
  <c r="N609" i="22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/>
  <c r="L602" i="22"/>
  <c r="K602" i="22"/>
  <c r="I602" i="22"/>
  <c r="H602" i="22"/>
  <c r="L601" i="22"/>
  <c r="J601" i="22"/>
  <c r="L600" i="22"/>
  <c r="N600" i="22"/>
  <c r="J600" i="22"/>
  <c r="K599" i="22"/>
  <c r="I599" i="22"/>
  <c r="H599" i="22"/>
  <c r="J598" i="22"/>
  <c r="J597" i="22"/>
  <c r="J596" i="22"/>
  <c r="J595" i="22"/>
  <c r="J594" i="22"/>
  <c r="L593" i="22"/>
  <c r="N593" i="22"/>
  <c r="J593" i="22"/>
  <c r="J592" i="22"/>
  <c r="L591" i="22"/>
  <c r="J591" i="22"/>
  <c r="K590" i="22"/>
  <c r="I590" i="22"/>
  <c r="H590" i="22"/>
  <c r="G590" i="22"/>
  <c r="J589" i="22"/>
  <c r="L589" i="22"/>
  <c r="N589" i="22"/>
  <c r="J588" i="22"/>
  <c r="L588" i="22"/>
  <c r="N588" i="22"/>
  <c r="J587" i="22"/>
  <c r="L587" i="22"/>
  <c r="N587" i="22"/>
  <c r="J586" i="22"/>
  <c r="L586" i="22"/>
  <c r="N586" i="22"/>
  <c r="J585" i="22"/>
  <c r="L585" i="22"/>
  <c r="N585" i="22"/>
  <c r="J584" i="22"/>
  <c r="L584" i="22"/>
  <c r="K583" i="22"/>
  <c r="K582" i="22"/>
  <c r="I583" i="22"/>
  <c r="I582" i="22"/>
  <c r="J581" i="22"/>
  <c r="L581" i="22"/>
  <c r="J580" i="22"/>
  <c r="L580" i="22"/>
  <c r="J579" i="22"/>
  <c r="K578" i="22"/>
  <c r="I578" i="22"/>
  <c r="J577" i="22"/>
  <c r="L577" i="22"/>
  <c r="N577" i="22"/>
  <c r="J576" i="22"/>
  <c r="L576" i="22"/>
  <c r="N576" i="22"/>
  <c r="J575" i="22"/>
  <c r="L575" i="22"/>
  <c r="K574" i="22"/>
  <c r="K573" i="22"/>
  <c r="I574" i="22"/>
  <c r="I573" i="22"/>
  <c r="J572" i="22"/>
  <c r="L572" i="22"/>
  <c r="N572" i="22"/>
  <c r="J571" i="22"/>
  <c r="L571" i="22"/>
  <c r="N571" i="22"/>
  <c r="J570" i="22"/>
  <c r="L570" i="22"/>
  <c r="N570" i="22"/>
  <c r="J569" i="22"/>
  <c r="L569" i="22"/>
  <c r="N569" i="22"/>
  <c r="J568" i="22"/>
  <c r="L568" i="22"/>
  <c r="K567" i="22"/>
  <c r="I567" i="22"/>
  <c r="J566" i="22"/>
  <c r="L566" i="22"/>
  <c r="J565" i="22"/>
  <c r="L565" i="22"/>
  <c r="J564" i="22"/>
  <c r="L564" i="22"/>
  <c r="J563" i="22"/>
  <c r="J562" i="22"/>
  <c r="L562" i="22"/>
  <c r="J561" i="22"/>
  <c r="J560" i="22"/>
  <c r="J559" i="22"/>
  <c r="J558" i="22"/>
  <c r="K557" i="22"/>
  <c r="K556" i="22"/>
  <c r="I557" i="22"/>
  <c r="I556" i="22"/>
  <c r="J552" i="22"/>
  <c r="J551" i="22"/>
  <c r="L544" i="22"/>
  <c r="K550" i="22"/>
  <c r="K544" i="22"/>
  <c r="I550" i="22"/>
  <c r="I544" i="22"/>
  <c r="H550" i="22"/>
  <c r="H544" i="22"/>
  <c r="J549" i="22"/>
  <c r="K548" i="22"/>
  <c r="I548" i="22"/>
  <c r="J547" i="22"/>
  <c r="K546" i="22"/>
  <c r="K545" i="22"/>
  <c r="I546" i="22"/>
  <c r="I545" i="22"/>
  <c r="G544" i="22"/>
  <c r="J541" i="22"/>
  <c r="J539" i="22"/>
  <c r="J538" i="22"/>
  <c r="J537" i="22"/>
  <c r="L536" i="22"/>
  <c r="L529" i="22"/>
  <c r="K536" i="22"/>
  <c r="K529" i="22"/>
  <c r="I536" i="22"/>
  <c r="I529" i="22"/>
  <c r="H536" i="22"/>
  <c r="H529" i="22"/>
  <c r="G536" i="22"/>
  <c r="G529" i="22"/>
  <c r="J535" i="22"/>
  <c r="J534" i="22"/>
  <c r="L534" i="22"/>
  <c r="N534" i="22"/>
  <c r="J533" i="22"/>
  <c r="L533" i="22"/>
  <c r="N533" i="22"/>
  <c r="J532" i="22"/>
  <c r="L532" i="22"/>
  <c r="J531" i="22"/>
  <c r="L531" i="22"/>
  <c r="N531" i="22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/>
  <c r="J518" i="22"/>
  <c r="J517" i="22"/>
  <c r="L516" i="22"/>
  <c r="K516" i="22"/>
  <c r="K515" i="22"/>
  <c r="I516" i="22"/>
  <c r="I515" i="22"/>
  <c r="H516" i="22"/>
  <c r="L515" i="22"/>
  <c r="J514" i="22"/>
  <c r="L514" i="22"/>
  <c r="N514" i="22"/>
  <c r="J513" i="22"/>
  <c r="L513" i="22"/>
  <c r="N513" i="22"/>
  <c r="J512" i="22"/>
  <c r="L512" i="22"/>
  <c r="N512" i="22"/>
  <c r="J511" i="22"/>
  <c r="L511" i="22"/>
  <c r="N511" i="22"/>
  <c r="J510" i="22"/>
  <c r="L510" i="22"/>
  <c r="N510" i="22"/>
  <c r="K509" i="22"/>
  <c r="I509" i="22"/>
  <c r="J508" i="22"/>
  <c r="K507" i="22"/>
  <c r="I507" i="22"/>
  <c r="G506" i="22"/>
  <c r="J505" i="22"/>
  <c r="L505" i="22"/>
  <c r="L504" i="22"/>
  <c r="K504" i="22"/>
  <c r="I504" i="22"/>
  <c r="I503" i="22"/>
  <c r="K503" i="22"/>
  <c r="M503" i="22"/>
  <c r="J502" i="22"/>
  <c r="I501" i="22"/>
  <c r="I500" i="22"/>
  <c r="J499" i="22"/>
  <c r="L499" i="22"/>
  <c r="I498" i="22"/>
  <c r="J498" i="22"/>
  <c r="J497" i="22"/>
  <c r="L497" i="22"/>
  <c r="J496" i="22"/>
  <c r="J495" i="22"/>
  <c r="L495" i="22"/>
  <c r="K494" i="22"/>
  <c r="K493" i="22"/>
  <c r="I494" i="22"/>
  <c r="I493" i="22"/>
  <c r="I489" i="22"/>
  <c r="N488" i="22"/>
  <c r="L488" i="22"/>
  <c r="K488" i="22"/>
  <c r="I488" i="22"/>
  <c r="H488" i="22"/>
  <c r="I487" i="22"/>
  <c r="J487" i="22"/>
  <c r="L486" i="22"/>
  <c r="K486" i="22"/>
  <c r="H486" i="22"/>
  <c r="J485" i="22"/>
  <c r="L484" i="22"/>
  <c r="K484" i="22"/>
  <c r="I484" i="22"/>
  <c r="H484" i="22"/>
  <c r="J483" i="22"/>
  <c r="J482" i="22"/>
  <c r="J481" i="22"/>
  <c r="L481" i="22"/>
  <c r="K481" i="22"/>
  <c r="I481" i="22"/>
  <c r="H481" i="22"/>
  <c r="J480" i="22"/>
  <c r="L480" i="22"/>
  <c r="K479" i="22"/>
  <c r="K478" i="22"/>
  <c r="I479" i="22"/>
  <c r="I478" i="22"/>
  <c r="J477" i="22"/>
  <c r="L477" i="22"/>
  <c r="K476" i="22"/>
  <c r="I476" i="22"/>
  <c r="G468" i="22"/>
  <c r="J473" i="22"/>
  <c r="L472" i="22"/>
  <c r="N472" i="22"/>
  <c r="K472" i="22"/>
  <c r="K471" i="22"/>
  <c r="I472" i="22"/>
  <c r="H472" i="22"/>
  <c r="H471" i="22"/>
  <c r="L471" i="22"/>
  <c r="N471" i="22"/>
  <c r="J470" i="22"/>
  <c r="K469" i="22"/>
  <c r="I469" i="22"/>
  <c r="H469" i="22"/>
  <c r="J467" i="22"/>
  <c r="L466" i="22"/>
  <c r="K466" i="22"/>
  <c r="K465" i="22"/>
  <c r="K464" i="22"/>
  <c r="I466" i="22"/>
  <c r="H466" i="22"/>
  <c r="H465" i="22"/>
  <c r="L465" i="22"/>
  <c r="L464" i="22"/>
  <c r="G465" i="22"/>
  <c r="N461" i="22"/>
  <c r="N430" i="22"/>
  <c r="L461" i="22"/>
  <c r="K461" i="22"/>
  <c r="J460" i="22"/>
  <c r="L459" i="22"/>
  <c r="L441" i="22"/>
  <c r="K459" i="22"/>
  <c r="K441" i="22"/>
  <c r="I459" i="22"/>
  <c r="I441" i="22"/>
  <c r="H459" i="22"/>
  <c r="H441" i="22"/>
  <c r="H430" i="22"/>
  <c r="J458" i="22"/>
  <c r="M458" i="22"/>
  <c r="K457" i="22"/>
  <c r="I457" i="22"/>
  <c r="J457" i="22"/>
  <c r="I456" i="22"/>
  <c r="K456" i="22"/>
  <c r="I452" i="22"/>
  <c r="J452" i="22"/>
  <c r="I449" i="22"/>
  <c r="K449" i="22"/>
  <c r="I448" i="22"/>
  <c r="J448" i="22"/>
  <c r="J445" i="22"/>
  <c r="K444" i="22"/>
  <c r="I444" i="22"/>
  <c r="J444" i="22"/>
  <c r="J443" i="22"/>
  <c r="K442" i="22"/>
  <c r="I442" i="22"/>
  <c r="J442" i="22"/>
  <c r="G441" i="22"/>
  <c r="I440" i="22"/>
  <c r="K440" i="22"/>
  <c r="M440" i="22"/>
  <c r="M439" i="22"/>
  <c r="J438" i="22"/>
  <c r="L438" i="22"/>
  <c r="K437" i="22"/>
  <c r="I437" i="22"/>
  <c r="J436" i="22"/>
  <c r="L436" i="22"/>
  <c r="K435" i="22"/>
  <c r="I435" i="22"/>
  <c r="I434" i="22"/>
  <c r="J434" i="22"/>
  <c r="G431" i="22"/>
  <c r="I429" i="22"/>
  <c r="J429" i="22"/>
  <c r="N428" i="22"/>
  <c r="N427" i="22"/>
  <c r="L428" i="22"/>
  <c r="L427" i="22"/>
  <c r="K428" i="22"/>
  <c r="K427" i="22"/>
  <c r="H428" i="22"/>
  <c r="H427" i="22"/>
  <c r="J426" i="22"/>
  <c r="J425" i="22"/>
  <c r="J424" i="22"/>
  <c r="J423" i="22"/>
  <c r="N425" i="22"/>
  <c r="N424" i="22"/>
  <c r="N423" i="22"/>
  <c r="L425" i="22"/>
  <c r="L424" i="22"/>
  <c r="L423" i="22"/>
  <c r="K425" i="22"/>
  <c r="I425" i="22"/>
  <c r="I424" i="22"/>
  <c r="I423" i="22"/>
  <c r="H425" i="22"/>
  <c r="H424" i="22"/>
  <c r="H423" i="22"/>
  <c r="K424" i="22"/>
  <c r="K423" i="22"/>
  <c r="J422" i="22"/>
  <c r="L421" i="22"/>
  <c r="L420" i="22"/>
  <c r="L419" i="22"/>
  <c r="K421" i="22"/>
  <c r="K420" i="22"/>
  <c r="K419" i="22"/>
  <c r="I421" i="22"/>
  <c r="I420" i="22"/>
  <c r="H421" i="22"/>
  <c r="G420" i="22"/>
  <c r="J418" i="22"/>
  <c r="J417" i="22"/>
  <c r="L417" i="22"/>
  <c r="L416" i="22"/>
  <c r="K417" i="22"/>
  <c r="K416" i="22"/>
  <c r="I417" i="22"/>
  <c r="I416" i="22"/>
  <c r="H417" i="22"/>
  <c r="H416" i="22"/>
  <c r="J414" i="22"/>
  <c r="J413" i="22"/>
  <c r="L412" i="22"/>
  <c r="K412" i="22"/>
  <c r="I412" i="22"/>
  <c r="H412" i="22"/>
  <c r="J411" i="22"/>
  <c r="J410" i="22"/>
  <c r="J409" i="22"/>
  <c r="L409" i="22"/>
  <c r="K409" i="22"/>
  <c r="I409" i="22"/>
  <c r="H409" i="22"/>
  <c r="G408" i="22"/>
  <c r="J406" i="22"/>
  <c r="J405" i="22"/>
  <c r="J404" i="22"/>
  <c r="J403" i="22"/>
  <c r="L403" i="22"/>
  <c r="L401" i="22"/>
  <c r="K402" i="22"/>
  <c r="K401" i="22"/>
  <c r="I402" i="22"/>
  <c r="I401" i="22"/>
  <c r="H402" i="22"/>
  <c r="H401" i="22"/>
  <c r="G402" i="22"/>
  <c r="J399" i="22"/>
  <c r="J398" i="22"/>
  <c r="J397" i="22"/>
  <c r="J396" i="22"/>
  <c r="J395" i="22"/>
  <c r="J394" i="22"/>
  <c r="J393" i="22"/>
  <c r="L392" i="22"/>
  <c r="K392" i="22"/>
  <c r="K363" i="22"/>
  <c r="I392" i="22"/>
  <c r="I363" i="22"/>
  <c r="H392" i="22"/>
  <c r="H363" i="22"/>
  <c r="G392" i="22"/>
  <c r="G363" i="22"/>
  <c r="J391" i="22"/>
  <c r="L391" i="22"/>
  <c r="N391" i="22"/>
  <c r="J390" i="22"/>
  <c r="L390" i="22"/>
  <c r="N390" i="22"/>
  <c r="J389" i="22"/>
  <c r="L389" i="22"/>
  <c r="N389" i="22"/>
  <c r="J388" i="22"/>
  <c r="L388" i="22"/>
  <c r="N388" i="22"/>
  <c r="J387" i="22"/>
  <c r="L387" i="22"/>
  <c r="N387" i="22"/>
  <c r="J386" i="22"/>
  <c r="L386" i="22"/>
  <c r="K385" i="22"/>
  <c r="K384" i="22"/>
  <c r="K383" i="22"/>
  <c r="I385" i="22"/>
  <c r="I384" i="22"/>
  <c r="I383" i="22"/>
  <c r="J382" i="22"/>
  <c r="L382" i="22"/>
  <c r="I381" i="22"/>
  <c r="I380" i="22"/>
  <c r="J380" i="22"/>
  <c r="L380" i="22"/>
  <c r="I379" i="22"/>
  <c r="J379" i="22"/>
  <c r="I378" i="22"/>
  <c r="I377" i="22"/>
  <c r="I376" i="22"/>
  <c r="J376" i="22"/>
  <c r="L376" i="22"/>
  <c r="I375" i="22"/>
  <c r="J375" i="22"/>
  <c r="I374" i="22"/>
  <c r="J374" i="22"/>
  <c r="I373" i="22"/>
  <c r="I372" i="22"/>
  <c r="J372" i="22"/>
  <c r="L372" i="22"/>
  <c r="J371" i="22"/>
  <c r="J370" i="22"/>
  <c r="L370" i="22"/>
  <c r="I369" i="22"/>
  <c r="I368" i="22"/>
  <c r="J367" i="22"/>
  <c r="J366" i="22"/>
  <c r="L366" i="22"/>
  <c r="K365" i="22"/>
  <c r="K364" i="22"/>
  <c r="I365" i="22"/>
  <c r="I364" i="22"/>
  <c r="L363" i="22"/>
  <c r="J359" i="22"/>
  <c r="J358" i="22"/>
  <c r="J357" i="22"/>
  <c r="J356" i="22"/>
  <c r="J355" i="22"/>
  <c r="L354" i="22"/>
  <c r="L340" i="22"/>
  <c r="K354" i="22"/>
  <c r="K340" i="22"/>
  <c r="I354" i="22"/>
  <c r="I340" i="22"/>
  <c r="H354" i="22"/>
  <c r="H340" i="22"/>
  <c r="G354" i="22"/>
  <c r="G340" i="22"/>
  <c r="J353" i="22"/>
  <c r="L353" i="22"/>
  <c r="N353" i="22"/>
  <c r="J352" i="22"/>
  <c r="L352" i="22"/>
  <c r="J351" i="22"/>
  <c r="L351" i="22"/>
  <c r="N351" i="22"/>
  <c r="J350" i="22"/>
  <c r="L350" i="22"/>
  <c r="N350" i="22"/>
  <c r="K349" i="22"/>
  <c r="K348" i="22"/>
  <c r="K347" i="22"/>
  <c r="I349" i="22"/>
  <c r="I348" i="22"/>
  <c r="I347" i="22"/>
  <c r="J346" i="22"/>
  <c r="J345" i="22"/>
  <c r="L345" i="22"/>
  <c r="J344" i="22"/>
  <c r="L344" i="22"/>
  <c r="J343" i="22"/>
  <c r="L343" i="22"/>
  <c r="K342" i="22"/>
  <c r="K341" i="22"/>
  <c r="I342" i="22"/>
  <c r="I341" i="22"/>
  <c r="N337" i="22"/>
  <c r="L337" i="22"/>
  <c r="K337" i="22"/>
  <c r="J337" i="22"/>
  <c r="I337" i="22"/>
  <c r="N336" i="22"/>
  <c r="J336" i="22"/>
  <c r="L336" i="22"/>
  <c r="N335" i="22"/>
  <c r="N334" i="22"/>
  <c r="J335" i="22"/>
  <c r="L335" i="22"/>
  <c r="L334" i="22"/>
  <c r="K334" i="22"/>
  <c r="K333" i="22"/>
  <c r="K332" i="22"/>
  <c r="K331" i="22"/>
  <c r="I334" i="22"/>
  <c r="I333" i="22"/>
  <c r="I332" i="22"/>
  <c r="I331" i="22"/>
  <c r="G332" i="22"/>
  <c r="J330" i="22"/>
  <c r="L329" i="22"/>
  <c r="L328" i="22"/>
  <c r="L327" i="22"/>
  <c r="K329" i="22"/>
  <c r="K328" i="22"/>
  <c r="K327" i="22"/>
  <c r="I329" i="22"/>
  <c r="I328" i="22"/>
  <c r="I327" i="22"/>
  <c r="H329" i="22"/>
  <c r="G328" i="22"/>
  <c r="G327" i="22"/>
  <c r="J326" i="22"/>
  <c r="J325" i="22"/>
  <c r="J324" i="22"/>
  <c r="L323" i="22"/>
  <c r="K323" i="22"/>
  <c r="I323" i="22"/>
  <c r="H323" i="22"/>
  <c r="G323" i="22"/>
  <c r="J321" i="22"/>
  <c r="J320" i="22"/>
  <c r="L320" i="22"/>
  <c r="N320" i="22"/>
  <c r="J319" i="22"/>
  <c r="J318" i="22"/>
  <c r="J317" i="22"/>
  <c r="J316" i="22"/>
  <c r="J315" i="22"/>
  <c r="J314" i="22"/>
  <c r="J313" i="22"/>
  <c r="L312" i="22"/>
  <c r="L311" i="22"/>
  <c r="K312" i="22"/>
  <c r="K311" i="22"/>
  <c r="I312" i="22"/>
  <c r="I311" i="22"/>
  <c r="H312" i="22"/>
  <c r="H311" i="22"/>
  <c r="G311" i="22"/>
  <c r="J310" i="22"/>
  <c r="L310" i="22"/>
  <c r="J309" i="22"/>
  <c r="L309" i="22"/>
  <c r="J308" i="22"/>
  <c r="L308" i="22"/>
  <c r="J307" i="22"/>
  <c r="J306" i="22"/>
  <c r="L306" i="22"/>
  <c r="J305" i="22"/>
  <c r="K304" i="22"/>
  <c r="K303" i="22"/>
  <c r="I304" i="22"/>
  <c r="I303" i="22"/>
  <c r="J302" i="22"/>
  <c r="L302" i="22"/>
  <c r="N302" i="22"/>
  <c r="J301" i="22"/>
  <c r="L301" i="22"/>
  <c r="N301" i="22"/>
  <c r="J300" i="22"/>
  <c r="L300" i="22"/>
  <c r="N300" i="22"/>
  <c r="J299" i="22"/>
  <c r="L299" i="22"/>
  <c r="J298" i="22"/>
  <c r="L298" i="22"/>
  <c r="N298" i="22"/>
  <c r="J297" i="22"/>
  <c r="L297" i="22"/>
  <c r="N297" i="22"/>
  <c r="K296" i="22"/>
  <c r="I296" i="22"/>
  <c r="J295" i="22"/>
  <c r="J294" i="22"/>
  <c r="K294" i="22"/>
  <c r="I294" i="22"/>
  <c r="J292" i="22"/>
  <c r="K291" i="22"/>
  <c r="K290" i="22"/>
  <c r="I291" i="22"/>
  <c r="I290" i="22"/>
  <c r="J289" i="22"/>
  <c r="L289" i="22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/>
  <c r="N271" i="22"/>
  <c r="K270" i="22"/>
  <c r="I270" i="22"/>
  <c r="H270" i="22"/>
  <c r="G270" i="22"/>
  <c r="J269" i="22"/>
  <c r="L269" i="22"/>
  <c r="N269" i="22"/>
  <c r="J268" i="22"/>
  <c r="K267" i="22"/>
  <c r="I267" i="22"/>
  <c r="H267" i="22"/>
  <c r="G267" i="22"/>
  <c r="J265" i="22"/>
  <c r="L264" i="22"/>
  <c r="N264" i="22"/>
  <c r="N263" i="22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/>
  <c r="K239" i="22"/>
  <c r="I239" i="22"/>
  <c r="G239" i="22"/>
  <c r="J238" i="22"/>
  <c r="N238" i="22"/>
  <c r="J237" i="22"/>
  <c r="L237" i="22"/>
  <c r="K236" i="22"/>
  <c r="I236" i="22"/>
  <c r="J236" i="22"/>
  <c r="G236" i="22"/>
  <c r="J235" i="22"/>
  <c r="L234" i="22"/>
  <c r="N234" i="22"/>
  <c r="J234" i="22"/>
  <c r="L233" i="22"/>
  <c r="I233" i="22"/>
  <c r="J233" i="22"/>
  <c r="G232" i="22"/>
  <c r="J230" i="22"/>
  <c r="J229" i="22"/>
  <c r="J228" i="22"/>
  <c r="J227" i="22"/>
  <c r="K226" i="22"/>
  <c r="I226" i="22"/>
  <c r="I225" i="22"/>
  <c r="H226" i="22"/>
  <c r="H225" i="22"/>
  <c r="G226" i="22"/>
  <c r="K225" i="22"/>
  <c r="G225" i="22"/>
  <c r="J223" i="22"/>
  <c r="L223" i="22"/>
  <c r="J218" i="22"/>
  <c r="L218" i="22"/>
  <c r="J215" i="22"/>
  <c r="L215" i="22"/>
  <c r="J213" i="22"/>
  <c r="L213" i="22"/>
  <c r="N213" i="22"/>
  <c r="J212" i="22"/>
  <c r="L212" i="22"/>
  <c r="N212" i="22"/>
  <c r="J206" i="22"/>
  <c r="L205" i="22"/>
  <c r="L204" i="22"/>
  <c r="L203" i="22"/>
  <c r="K205" i="22"/>
  <c r="I205" i="22"/>
  <c r="H205" i="22"/>
  <c r="G205" i="22"/>
  <c r="G204" i="22"/>
  <c r="G203" i="22"/>
  <c r="K204" i="22"/>
  <c r="K203" i="22"/>
  <c r="I204" i="22"/>
  <c r="I203" i="22"/>
  <c r="J201" i="22"/>
  <c r="L200" i="22"/>
  <c r="L199" i="22"/>
  <c r="L198" i="22"/>
  <c r="K200" i="22"/>
  <c r="K199" i="22"/>
  <c r="K198" i="22"/>
  <c r="I200" i="22"/>
  <c r="I199" i="22"/>
  <c r="I198" i="22"/>
  <c r="H200" i="22"/>
  <c r="H199" i="22"/>
  <c r="G199" i="22"/>
  <c r="G198" i="22"/>
  <c r="J197" i="22"/>
  <c r="L196" i="22"/>
  <c r="K196" i="22"/>
  <c r="I196" i="22"/>
  <c r="H196" i="22"/>
  <c r="J193" i="22"/>
  <c r="J192" i="22"/>
  <c r="L192" i="22"/>
  <c r="J191" i="22"/>
  <c r="J190" i="22"/>
  <c r="J189" i="22"/>
  <c r="I188" i="22"/>
  <c r="I187" i="22"/>
  <c r="J187" i="22"/>
  <c r="J186" i="22"/>
  <c r="N186" i="22"/>
  <c r="K185" i="22"/>
  <c r="H185" i="22"/>
  <c r="I184" i="22"/>
  <c r="I183" i="22"/>
  <c r="J183" i="22"/>
  <c r="L182" i="22"/>
  <c r="K182" i="22"/>
  <c r="H182" i="22"/>
  <c r="G181" i="22"/>
  <c r="G135" i="22"/>
  <c r="L177" i="22"/>
  <c r="K177" i="22"/>
  <c r="J177" i="22"/>
  <c r="I177" i="22"/>
  <c r="J176" i="22"/>
  <c r="J175" i="22"/>
  <c r="J174" i="22"/>
  <c r="J173" i="22"/>
  <c r="L173" i="22"/>
  <c r="J172" i="22"/>
  <c r="J171" i="22"/>
  <c r="J170" i="22"/>
  <c r="L170" i="22"/>
  <c r="K169" i="22"/>
  <c r="K168" i="22"/>
  <c r="I169" i="22"/>
  <c r="I168" i="22"/>
  <c r="J167" i="22"/>
  <c r="L167" i="22"/>
  <c r="K166" i="22"/>
  <c r="I166" i="22"/>
  <c r="J165" i="22"/>
  <c r="L165" i="22"/>
  <c r="N165" i="22"/>
  <c r="J164" i="22"/>
  <c r="L164" i="22"/>
  <c r="N164" i="22"/>
  <c r="J163" i="22"/>
  <c r="L163" i="22"/>
  <c r="N163" i="22"/>
  <c r="J162" i="22"/>
  <c r="J161" i="22"/>
  <c r="L161" i="22"/>
  <c r="N161" i="22"/>
  <c r="J160" i="22"/>
  <c r="L160" i="22"/>
  <c r="N160" i="22"/>
  <c r="J159" i="22"/>
  <c r="L159" i="22"/>
  <c r="N159" i="22"/>
  <c r="K158" i="22"/>
  <c r="I158" i="22"/>
  <c r="J157" i="22"/>
  <c r="J156" i="22"/>
  <c r="K156" i="22"/>
  <c r="I156" i="22"/>
  <c r="I154" i="22"/>
  <c r="I153" i="22"/>
  <c r="K153" i="22"/>
  <c r="I152" i="22"/>
  <c r="K152" i="22"/>
  <c r="I151" i="22"/>
  <c r="J151" i="22"/>
  <c r="L151" i="22"/>
  <c r="N151" i="22"/>
  <c r="I150" i="22"/>
  <c r="I149" i="22"/>
  <c r="K149" i="22"/>
  <c r="M149" i="22"/>
  <c r="I148" i="22"/>
  <c r="K148" i="22"/>
  <c r="I147" i="22"/>
  <c r="K147" i="22"/>
  <c r="I146" i="22"/>
  <c r="I143" i="22"/>
  <c r="J143" i="22"/>
  <c r="L143" i="22"/>
  <c r="N143" i="22"/>
  <c r="I142" i="22"/>
  <c r="I141" i="22"/>
  <c r="K141" i="22"/>
  <c r="I140" i="22"/>
  <c r="J140" i="22"/>
  <c r="L140" i="22"/>
  <c r="N140" i="22"/>
  <c r="J139" i="22"/>
  <c r="L139" i="22"/>
  <c r="I138" i="22"/>
  <c r="J138" i="22"/>
  <c r="L138" i="22"/>
  <c r="N138" i="22"/>
  <c r="J133" i="22"/>
  <c r="L132" i="22"/>
  <c r="K132" i="22"/>
  <c r="K128" i="22"/>
  <c r="I132" i="22"/>
  <c r="H132" i="22"/>
  <c r="J130" i="22"/>
  <c r="L129" i="22"/>
  <c r="N129" i="22"/>
  <c r="J129" i="22"/>
  <c r="I128" i="22"/>
  <c r="H128" i="22"/>
  <c r="G128" i="22"/>
  <c r="L125" i="22"/>
  <c r="J125" i="22"/>
  <c r="K124" i="22"/>
  <c r="I124" i="22"/>
  <c r="H124" i="22"/>
  <c r="G124" i="22"/>
  <c r="J123" i="22"/>
  <c r="L123" i="22"/>
  <c r="J122" i="22"/>
  <c r="K121" i="22"/>
  <c r="K109" i="22"/>
  <c r="I121" i="22"/>
  <c r="I109" i="22"/>
  <c r="I120" i="22"/>
  <c r="J120" i="22"/>
  <c r="I119" i="22"/>
  <c r="I118" i="22"/>
  <c r="K118" i="22"/>
  <c r="I117" i="22"/>
  <c r="K117" i="22"/>
  <c r="I115" i="22"/>
  <c r="I112" i="22"/>
  <c r="I110" i="22"/>
  <c r="I111" i="22"/>
  <c r="I108" i="22"/>
  <c r="K108" i="22"/>
  <c r="M108" i="22"/>
  <c r="I107" i="22"/>
  <c r="I104" i="22"/>
  <c r="K104" i="22"/>
  <c r="K103" i="22"/>
  <c r="I102" i="22"/>
  <c r="K102" i="22"/>
  <c r="M102" i="22"/>
  <c r="I101" i="22"/>
  <c r="I100" i="22"/>
  <c r="I99" i="22"/>
  <c r="I97" i="22"/>
  <c r="K97" i="22"/>
  <c r="M97" i="22"/>
  <c r="I96" i="22"/>
  <c r="K96" i="22"/>
  <c r="I95" i="22"/>
  <c r="I93" i="22"/>
  <c r="K93" i="22"/>
  <c r="M93" i="22"/>
  <c r="I92" i="22"/>
  <c r="J92" i="22"/>
  <c r="L92" i="22"/>
  <c r="N92" i="22"/>
  <c r="I91" i="22"/>
  <c r="I88" i="22"/>
  <c r="J88" i="22"/>
  <c r="J87" i="22"/>
  <c r="I86" i="22"/>
  <c r="K86" i="22"/>
  <c r="M86" i="22"/>
  <c r="I85" i="22"/>
  <c r="J85" i="22"/>
  <c r="L85" i="22"/>
  <c r="N85" i="22"/>
  <c r="I84" i="22"/>
  <c r="K84" i="22"/>
  <c r="M84" i="22"/>
  <c r="I81" i="22"/>
  <c r="K81" i="22"/>
  <c r="J80" i="22"/>
  <c r="L80" i="22"/>
  <c r="J79" i="22"/>
  <c r="I78" i="22"/>
  <c r="K78" i="22"/>
  <c r="M78" i="22"/>
  <c r="I77" i="22"/>
  <c r="K77" i="22"/>
  <c r="M77" i="22"/>
  <c r="I76" i="22"/>
  <c r="J76" i="22"/>
  <c r="L76" i="22"/>
  <c r="N76" i="22"/>
  <c r="J75" i="22"/>
  <c r="I74" i="22"/>
  <c r="J74" i="22"/>
  <c r="J73" i="22"/>
  <c r="I72" i="22"/>
  <c r="K72" i="22"/>
  <c r="M72" i="22"/>
  <c r="I71" i="22"/>
  <c r="J71" i="22"/>
  <c r="L71" i="22"/>
  <c r="N71" i="22"/>
  <c r="I70" i="22"/>
  <c r="J70" i="22"/>
  <c r="L70" i="22"/>
  <c r="N70" i="22"/>
  <c r="I67" i="22"/>
  <c r="K67" i="22"/>
  <c r="M67" i="22"/>
  <c r="M66" i="22"/>
  <c r="I65" i="22"/>
  <c r="I64" i="22"/>
  <c r="K64" i="22"/>
  <c r="M64" i="22"/>
  <c r="I62" i="22"/>
  <c r="J62" i="22"/>
  <c r="I61" i="22"/>
  <c r="I59" i="22"/>
  <c r="J59" i="22"/>
  <c r="L59" i="22"/>
  <c r="N59" i="22"/>
  <c r="I58" i="22"/>
  <c r="J58" i="22"/>
  <c r="L58" i="22"/>
  <c r="N58" i="22"/>
  <c r="I57" i="22"/>
  <c r="I54" i="22"/>
  <c r="J54" i="22"/>
  <c r="J53" i="22"/>
  <c r="I52" i="22"/>
  <c r="K52" i="22"/>
  <c r="M52" i="22"/>
  <c r="I51" i="22"/>
  <c r="J51" i="22"/>
  <c r="L51" i="22"/>
  <c r="N51" i="22"/>
  <c r="I48" i="22"/>
  <c r="K48" i="22"/>
  <c r="M48" i="22"/>
  <c r="M47" i="22"/>
  <c r="I46" i="22"/>
  <c r="J46" i="22"/>
  <c r="L46" i="22"/>
  <c r="N46" i="22"/>
  <c r="I45" i="22"/>
  <c r="I42" i="22"/>
  <c r="J42" i="22"/>
  <c r="J41" i="22"/>
  <c r="J40" i="22"/>
  <c r="L40" i="22"/>
  <c r="K39" i="22"/>
  <c r="I39" i="22"/>
  <c r="J38" i="22"/>
  <c r="L38" i="22"/>
  <c r="N38" i="22"/>
  <c r="J37" i="22"/>
  <c r="L37" i="22"/>
  <c r="N37" i="22"/>
  <c r="J36" i="22"/>
  <c r="L36" i="22"/>
  <c r="N36" i="22"/>
  <c r="K35" i="22"/>
  <c r="I35" i="22"/>
  <c r="J34" i="22"/>
  <c r="L34" i="22"/>
  <c r="J33" i="22"/>
  <c r="L33" i="22"/>
  <c r="N33" i="22"/>
  <c r="K32" i="22"/>
  <c r="I32" i="22"/>
  <c r="J27" i="22"/>
  <c r="L26" i="22"/>
  <c r="L25" i="22"/>
  <c r="K26" i="22"/>
  <c r="K25" i="22"/>
  <c r="I26" i="22"/>
  <c r="H26" i="22"/>
  <c r="H25" i="22"/>
  <c r="G26" i="22"/>
  <c r="G25" i="22"/>
  <c r="J24" i="22"/>
  <c r="N24" i="22"/>
  <c r="J23" i="22"/>
  <c r="K22" i="22"/>
  <c r="K21" i="22"/>
  <c r="I22" i="22"/>
  <c r="H22" i="22"/>
  <c r="H21" i="22"/>
  <c r="G22" i="22"/>
  <c r="I21" i="22"/>
  <c r="L19" i="22"/>
  <c r="N19" i="22"/>
  <c r="J19" i="22"/>
  <c r="L18" i="22"/>
  <c r="N18" i="22"/>
  <c r="J18" i="22"/>
  <c r="K17" i="22"/>
  <c r="K16" i="22"/>
  <c r="I17" i="22"/>
  <c r="I16" i="22"/>
  <c r="H17" i="22"/>
  <c r="G16" i="22"/>
  <c r="N14" i="22"/>
  <c r="N13" i="22"/>
  <c r="N12" i="22"/>
  <c r="N11" i="22"/>
  <c r="L14" i="22"/>
  <c r="L13" i="22"/>
  <c r="L12" i="22"/>
  <c r="L11" i="22"/>
  <c r="J14" i="22"/>
  <c r="J13" i="22"/>
  <c r="J12" i="22"/>
  <c r="J11" i="22"/>
  <c r="I155" i="22"/>
  <c r="N401" i="22"/>
  <c r="N339" i="22"/>
  <c r="M231" i="22"/>
  <c r="H475" i="22"/>
  <c r="H468" i="22"/>
  <c r="I492" i="22"/>
  <c r="I491" i="22"/>
  <c r="I490" i="22"/>
  <c r="I798" i="22"/>
  <c r="K181" i="22"/>
  <c r="K135" i="22"/>
  <c r="L238" i="22"/>
  <c r="I293" i="22"/>
  <c r="J456" i="22"/>
  <c r="L456" i="22"/>
  <c r="N456" i="22"/>
  <c r="L475" i="22"/>
  <c r="I874" i="22"/>
  <c r="L899" i="22"/>
  <c r="N899" i="22"/>
  <c r="N898" i="22"/>
  <c r="N897" i="22"/>
  <c r="N896" i="22"/>
  <c r="N895" i="22"/>
  <c r="N132" i="22"/>
  <c r="N128" i="22"/>
  <c r="L128" i="22"/>
  <c r="N311" i="22"/>
  <c r="N286" i="22"/>
  <c r="K58" i="22"/>
  <c r="M58" i="22"/>
  <c r="K62" i="22"/>
  <c r="K50" i="22"/>
  <c r="J67" i="22"/>
  <c r="L67" i="22"/>
  <c r="N67" i="22"/>
  <c r="N66" i="22"/>
  <c r="K475" i="22"/>
  <c r="K468" i="22"/>
  <c r="K51" i="22"/>
  <c r="M51" i="22"/>
  <c r="J93" i="22"/>
  <c r="L93" i="22"/>
  <c r="N93" i="22"/>
  <c r="J152" i="22"/>
  <c r="L700" i="22"/>
  <c r="N700" i="22"/>
  <c r="N699" i="22"/>
  <c r="J709" i="22"/>
  <c r="H774" i="22"/>
  <c r="N475" i="22"/>
  <c r="L876" i="22"/>
  <c r="L875" i="22"/>
  <c r="K379" i="22"/>
  <c r="M379" i="22"/>
  <c r="I624" i="22"/>
  <c r="J1120" i="22"/>
  <c r="N1120" i="22"/>
  <c r="L716" i="22"/>
  <c r="L715" i="22"/>
  <c r="G631" i="22"/>
  <c r="J818" i="22"/>
  <c r="J946" i="22"/>
  <c r="J944" i="22"/>
  <c r="K1124" i="22"/>
  <c r="N1124" i="22"/>
  <c r="I1135" i="22"/>
  <c r="J1135" i="22"/>
  <c r="N1135" i="22"/>
  <c r="M35" i="22"/>
  <c r="J270" i="22"/>
  <c r="K138" i="22"/>
  <c r="M138" i="22"/>
  <c r="I276" i="22"/>
  <c r="N125" i="22"/>
  <c r="N124" i="22"/>
  <c r="L124" i="22"/>
  <c r="J260" i="22"/>
  <c r="L295" i="22"/>
  <c r="L294" i="22"/>
  <c r="I431" i="22"/>
  <c r="I430" i="22"/>
  <c r="K431" i="22"/>
  <c r="J1010" i="22"/>
  <c r="L1010" i="22"/>
  <c r="K31" i="22"/>
  <c r="K861" i="22"/>
  <c r="N17" i="22"/>
  <c r="N16" i="22"/>
  <c r="J26" i="22"/>
  <c r="L492" i="22"/>
  <c r="L491" i="22"/>
  <c r="L490" i="22"/>
  <c r="L702" i="22"/>
  <c r="N702" i="22"/>
  <c r="N701" i="22"/>
  <c r="J732" i="22"/>
  <c r="L790" i="22"/>
  <c r="L789" i="22"/>
  <c r="L787" i="22"/>
  <c r="L840" i="22"/>
  <c r="J950" i="22"/>
  <c r="N850" i="22"/>
  <c r="K293" i="22"/>
  <c r="I817" i="22"/>
  <c r="M850" i="22"/>
  <c r="H266" i="22"/>
  <c r="I439" i="22"/>
  <c r="J654" i="22"/>
  <c r="I751" i="22"/>
  <c r="I631" i="22"/>
  <c r="N203" i="22"/>
  <c r="M767" i="22"/>
  <c r="M203" i="22"/>
  <c r="M468" i="22"/>
  <c r="M415" i="22"/>
  <c r="M816" i="22"/>
  <c r="M948" i="22"/>
  <c r="N491" i="22"/>
  <c r="N490" i="22"/>
  <c r="N975" i="22"/>
  <c r="N419" i="22"/>
  <c r="N948" i="22"/>
  <c r="M491" i="22"/>
  <c r="M490" i="22"/>
  <c r="M892" i="22"/>
  <c r="M891" i="22"/>
  <c r="I41" i="22"/>
  <c r="J132" i="22"/>
  <c r="M444" i="22"/>
  <c r="J959" i="22"/>
  <c r="N774" i="22"/>
  <c r="I259" i="22"/>
  <c r="I232" i="22"/>
  <c r="I231" i="22"/>
  <c r="L263" i="22"/>
  <c r="L259" i="22"/>
  <c r="L258" i="22"/>
  <c r="H408" i="22"/>
  <c r="K408" i="22"/>
  <c r="J567" i="22"/>
  <c r="J681" i="22"/>
  <c r="I665" i="22"/>
  <c r="J760" i="22"/>
  <c r="J845" i="22"/>
  <c r="N408" i="22"/>
  <c r="M874" i="22"/>
  <c r="K42" i="22"/>
  <c r="M42" i="22"/>
  <c r="M41" i="22"/>
  <c r="J196" i="22"/>
  <c r="J245" i="22"/>
  <c r="L272" i="22"/>
  <c r="N272" i="22"/>
  <c r="J412" i="22"/>
  <c r="K439" i="22"/>
  <c r="J516" i="22"/>
  <c r="J515" i="22"/>
  <c r="K653" i="22"/>
  <c r="I944" i="22"/>
  <c r="J1112" i="22"/>
  <c r="N1112" i="22"/>
  <c r="M543" i="22"/>
  <c r="N682" i="22"/>
  <c r="N681" i="22"/>
  <c r="L681" i="22"/>
  <c r="J17" i="22"/>
  <c r="J16" i="22"/>
  <c r="H15" i="22"/>
  <c r="I182" i="22"/>
  <c r="J334" i="22"/>
  <c r="J333" i="22"/>
  <c r="J332" i="22"/>
  <c r="J331" i="22"/>
  <c r="N333" i="22"/>
  <c r="N332" i="22"/>
  <c r="N331" i="22"/>
  <c r="K375" i="22"/>
  <c r="M375" i="22"/>
  <c r="I408" i="22"/>
  <c r="J437" i="22"/>
  <c r="G492" i="22"/>
  <c r="J590" i="22"/>
  <c r="G555" i="22"/>
  <c r="J637" i="22"/>
  <c r="J636" i="22"/>
  <c r="J659" i="22"/>
  <c r="J658" i="22"/>
  <c r="L662" i="22"/>
  <c r="L661" i="22"/>
  <c r="J872" i="22"/>
  <c r="J968" i="22"/>
  <c r="K1128" i="22"/>
  <c r="N1128" i="22"/>
  <c r="M675" i="22"/>
  <c r="L24" i="22"/>
  <c r="K71" i="22"/>
  <c r="M71" i="22"/>
  <c r="I87" i="22"/>
  <c r="I83" i="22"/>
  <c r="I82" i="22"/>
  <c r="H181" i="22"/>
  <c r="H135" i="22"/>
  <c r="J214" i="22"/>
  <c r="J211" i="22"/>
  <c r="J210" i="22"/>
  <c r="J209" i="22"/>
  <c r="J222" i="22"/>
  <c r="J221" i="22"/>
  <c r="J220" i="22"/>
  <c r="J219" i="22"/>
  <c r="J312" i="22"/>
  <c r="J311" i="22"/>
  <c r="J421" i="22"/>
  <c r="M442" i="22"/>
  <c r="J449" i="22"/>
  <c r="M449" i="22"/>
  <c r="J472" i="22"/>
  <c r="J471" i="22"/>
  <c r="J604" i="22"/>
  <c r="J677" i="22"/>
  <c r="J821" i="22"/>
  <c r="L860" i="22"/>
  <c r="L859" i="22"/>
  <c r="J1008" i="22"/>
  <c r="N1008" i="22"/>
  <c r="J1118" i="22"/>
  <c r="N1118" i="22"/>
  <c r="J1126" i="22"/>
  <c r="N1126" i="22"/>
  <c r="J976" i="22"/>
  <c r="J975" i="22"/>
  <c r="M118" i="22"/>
  <c r="J22" i="22"/>
  <c r="N22" i="22"/>
  <c r="K54" i="22"/>
  <c r="M54" i="22"/>
  <c r="M53" i="22"/>
  <c r="J77" i="22"/>
  <c r="L77" i="22"/>
  <c r="N77" i="22"/>
  <c r="K140" i="22"/>
  <c r="M140" i="22"/>
  <c r="J148" i="22"/>
  <c r="J184" i="22"/>
  <c r="J182" i="22"/>
  <c r="L186" i="22"/>
  <c r="J329" i="22"/>
  <c r="J328" i="22"/>
  <c r="J327" i="22"/>
  <c r="J479" i="22"/>
  <c r="J478" i="22"/>
  <c r="J504" i="22"/>
  <c r="I506" i="22"/>
  <c r="H515" i="22"/>
  <c r="H492" i="22"/>
  <c r="H491" i="22"/>
  <c r="H490" i="22"/>
  <c r="K624" i="22"/>
  <c r="J726" i="22"/>
  <c r="L766" i="22"/>
  <c r="J823" i="22"/>
  <c r="J862" i="22"/>
  <c r="H914" i="22"/>
  <c r="H858" i="22"/>
  <c r="N35" i="22"/>
  <c r="K155" i="22"/>
  <c r="L339" i="22"/>
  <c r="I31" i="22"/>
  <c r="J251" i="22"/>
  <c r="J277" i="22"/>
  <c r="L333" i="22"/>
  <c r="L332" i="22"/>
  <c r="L331" i="22"/>
  <c r="J392" i="22"/>
  <c r="J363" i="22"/>
  <c r="H420" i="22"/>
  <c r="H419" i="22"/>
  <c r="K817" i="22"/>
  <c r="I919" i="22"/>
  <c r="J919" i="22"/>
  <c r="N1138" i="22"/>
  <c r="J39" i="22"/>
  <c r="K46" i="22"/>
  <c r="M46" i="22"/>
  <c r="I53" i="22"/>
  <c r="K70" i="22"/>
  <c r="M70" i="22"/>
  <c r="J72" i="22"/>
  <c r="L72" i="22"/>
  <c r="N72" i="22"/>
  <c r="N80" i="22"/>
  <c r="K85" i="22"/>
  <c r="M85" i="22"/>
  <c r="K88" i="22"/>
  <c r="M88" i="22"/>
  <c r="M87" i="22"/>
  <c r="J118" i="22"/>
  <c r="L118" i="22"/>
  <c r="J124" i="22"/>
  <c r="L157" i="22"/>
  <c r="L156" i="22"/>
  <c r="L276" i="22"/>
  <c r="K286" i="22"/>
  <c r="L286" i="22"/>
  <c r="H328" i="22"/>
  <c r="H327" i="22"/>
  <c r="J402" i="22"/>
  <c r="J401" i="22"/>
  <c r="G430" i="22"/>
  <c r="G415" i="22"/>
  <c r="G338" i="22"/>
  <c r="I455" i="22"/>
  <c r="I454" i="22"/>
  <c r="J476" i="22"/>
  <c r="L468" i="22"/>
  <c r="I555" i="22"/>
  <c r="I653" i="22"/>
  <c r="K714" i="22"/>
  <c r="J717" i="22"/>
  <c r="J721" i="22"/>
  <c r="J723" i="22"/>
  <c r="K751" i="22"/>
  <c r="K631" i="22"/>
  <c r="K779" i="22"/>
  <c r="J791" i="22"/>
  <c r="G774" i="22"/>
  <c r="G767" i="22"/>
  <c r="L774" i="22"/>
  <c r="L767" i="22"/>
  <c r="H840" i="22"/>
  <c r="J848" i="22"/>
  <c r="I861" i="22"/>
  <c r="N930" i="22"/>
  <c r="H953" i="22"/>
  <c r="H952" i="22"/>
  <c r="H948" i="22"/>
  <c r="J986" i="22"/>
  <c r="L986" i="22"/>
  <c r="J1000" i="22"/>
  <c r="J1002" i="22"/>
  <c r="L1002" i="22"/>
  <c r="K1100" i="22"/>
  <c r="N1100" i="22"/>
  <c r="K1108" i="22"/>
  <c r="N1108" i="22"/>
  <c r="K47" i="22"/>
  <c r="J247" i="22"/>
  <c r="J283" i="22"/>
  <c r="K430" i="22"/>
  <c r="J574" i="22"/>
  <c r="J573" i="22"/>
  <c r="I770" i="22"/>
  <c r="G1177" i="22"/>
  <c r="G1184" i="22"/>
  <c r="L17" i="22"/>
  <c r="L16" i="22"/>
  <c r="L15" i="22"/>
  <c r="J48" i="22"/>
  <c r="J47" i="22"/>
  <c r="K59" i="22"/>
  <c r="M59" i="22"/>
  <c r="J81" i="22"/>
  <c r="L81" i="22"/>
  <c r="J97" i="22"/>
  <c r="L97" i="22"/>
  <c r="N97" i="22"/>
  <c r="J102" i="22"/>
  <c r="L102" i="22"/>
  <c r="N102" i="22"/>
  <c r="K112" i="22"/>
  <c r="K110" i="22"/>
  <c r="G31" i="22"/>
  <c r="G30" i="22"/>
  <c r="J141" i="22"/>
  <c r="L141" i="22"/>
  <c r="M147" i="22"/>
  <c r="K151" i="22"/>
  <c r="M151" i="22"/>
  <c r="L171" i="22"/>
  <c r="N171" i="22"/>
  <c r="J200" i="22"/>
  <c r="K259" i="22"/>
  <c r="K232" i="22"/>
  <c r="K231" i="22"/>
  <c r="G286" i="22"/>
  <c r="K339" i="22"/>
  <c r="J354" i="22"/>
  <c r="H339" i="22"/>
  <c r="N403" i="22"/>
  <c r="L408" i="22"/>
  <c r="J416" i="22"/>
  <c r="K506" i="22"/>
  <c r="J550" i="22"/>
  <c r="J544" i="22"/>
  <c r="J599" i="22"/>
  <c r="J703" i="22"/>
  <c r="J698" i="22"/>
  <c r="L862" i="22"/>
  <c r="L939" i="22"/>
  <c r="J994" i="22"/>
  <c r="L994" i="22"/>
  <c r="J1016" i="22"/>
  <c r="N1016" i="22"/>
  <c r="J1018" i="22"/>
  <c r="N1018" i="22"/>
  <c r="J1026" i="22"/>
  <c r="L1026" i="22"/>
  <c r="J1034" i="22"/>
  <c r="L1034" i="22"/>
  <c r="J1042" i="22"/>
  <c r="L1042" i="22"/>
  <c r="J1050" i="22"/>
  <c r="L1050" i="22"/>
  <c r="J1058" i="22"/>
  <c r="L1058" i="22"/>
  <c r="J1066" i="22"/>
  <c r="L1066" i="22"/>
  <c r="K1116" i="22"/>
  <c r="N1116" i="22"/>
  <c r="J433" i="22"/>
  <c r="L434" i="22"/>
  <c r="L120" i="22"/>
  <c r="N120" i="22"/>
  <c r="G15" i="22"/>
  <c r="L62" i="22"/>
  <c r="J50" i="22"/>
  <c r="N167" i="22"/>
  <c r="N166" i="22"/>
  <c r="L166" i="22"/>
  <c r="N568" i="22"/>
  <c r="N567" i="22"/>
  <c r="L567" i="22"/>
  <c r="L79" i="22"/>
  <c r="N79" i="22"/>
  <c r="L222" i="22"/>
  <c r="L221" i="22"/>
  <c r="L220" i="22"/>
  <c r="L219" i="22"/>
  <c r="N223" i="22"/>
  <c r="N222" i="22"/>
  <c r="N221" i="22"/>
  <c r="N220" i="22"/>
  <c r="N219" i="22"/>
  <c r="N233" i="22"/>
  <c r="J239" i="22"/>
  <c r="N239" i="22"/>
  <c r="L307" i="22"/>
  <c r="N307" i="22"/>
  <c r="K378" i="22"/>
  <c r="M378" i="22"/>
  <c r="J121" i="22"/>
  <c r="J109" i="22"/>
  <c r="L148" i="22"/>
  <c r="N148" i="22"/>
  <c r="L152" i="22"/>
  <c r="N152" i="22"/>
  <c r="L176" i="22"/>
  <c r="N176" i="22"/>
  <c r="J369" i="22"/>
  <c r="L371" i="22"/>
  <c r="N371" i="22"/>
  <c r="J373" i="22"/>
  <c r="K373" i="22"/>
  <c r="M373" i="22"/>
  <c r="L375" i="22"/>
  <c r="N375" i="22"/>
  <c r="N480" i="22"/>
  <c r="N479" i="22"/>
  <c r="N478" i="22"/>
  <c r="L479" i="22"/>
  <c r="L478" i="22"/>
  <c r="N532" i="22"/>
  <c r="J546" i="22"/>
  <c r="J545" i="22"/>
  <c r="L549" i="22"/>
  <c r="J548" i="22"/>
  <c r="L560" i="22"/>
  <c r="N560" i="22"/>
  <c r="L563" i="22"/>
  <c r="N563" i="22"/>
  <c r="L637" i="22"/>
  <c r="L636" i="22"/>
  <c r="N638" i="22"/>
  <c r="N637" i="22"/>
  <c r="N636" i="22"/>
  <c r="L641" i="22"/>
  <c r="J640" i="22"/>
  <c r="J639" i="22"/>
  <c r="L721" i="22"/>
  <c r="N722" i="22"/>
  <c r="N721" i="22"/>
  <c r="L791" i="22"/>
  <c r="N792" i="22"/>
  <c r="N791" i="22"/>
  <c r="K1020" i="22"/>
  <c r="K1022" i="22"/>
  <c r="J1022" i="22"/>
  <c r="L1022" i="22"/>
  <c r="K1036" i="22"/>
  <c r="K1038" i="22"/>
  <c r="J1038" i="22"/>
  <c r="L1038" i="22"/>
  <c r="K1052" i="22"/>
  <c r="K1054" i="22"/>
  <c r="J1054" i="22"/>
  <c r="L1054" i="22"/>
  <c r="K1070" i="22"/>
  <c r="J1070" i="22"/>
  <c r="L1070" i="22"/>
  <c r="K1080" i="22"/>
  <c r="J1080" i="22"/>
  <c r="K1086" i="22"/>
  <c r="J1086" i="22"/>
  <c r="J1096" i="22"/>
  <c r="L1096" i="22"/>
  <c r="K1096" i="22"/>
  <c r="K1110" i="22"/>
  <c r="K1130" i="22"/>
  <c r="J1132" i="22"/>
  <c r="L1132" i="22"/>
  <c r="K1132" i="22"/>
  <c r="L39" i="22"/>
  <c r="N40" i="22"/>
  <c r="N39" i="22"/>
  <c r="L217" i="22"/>
  <c r="L216" i="22"/>
  <c r="N218" i="22"/>
  <c r="N217" i="22"/>
  <c r="N216" i="22"/>
  <c r="L273" i="22"/>
  <c r="N273" i="22"/>
  <c r="L305" i="22"/>
  <c r="N305" i="22"/>
  <c r="K368" i="22"/>
  <c r="M368" i="22"/>
  <c r="J368" i="22"/>
  <c r="K448" i="22"/>
  <c r="M448" i="22"/>
  <c r="I447" i="22"/>
  <c r="L448" i="22"/>
  <c r="L476" i="22"/>
  <c r="N477" i="22"/>
  <c r="N476" i="22"/>
  <c r="L579" i="22"/>
  <c r="L578" i="22"/>
  <c r="N591" i="22"/>
  <c r="L590" i="22"/>
  <c r="L635" i="22"/>
  <c r="J634" i="22"/>
  <c r="J633" i="22"/>
  <c r="J632" i="22"/>
  <c r="N670" i="22"/>
  <c r="J669" i="22"/>
  <c r="L677" i="22"/>
  <c r="N678" i="22"/>
  <c r="N677" i="22"/>
  <c r="L711" i="22"/>
  <c r="J708" i="22"/>
  <c r="J707" i="22"/>
  <c r="J706" i="22"/>
  <c r="J705" i="22"/>
  <c r="N873" i="22"/>
  <c r="N872" i="22"/>
  <c r="L872" i="22"/>
  <c r="J880" i="22"/>
  <c r="N882" i="22"/>
  <c r="L900" i="22"/>
  <c r="N900" i="22"/>
  <c r="L933" i="22"/>
  <c r="N933" i="22"/>
  <c r="K980" i="22"/>
  <c r="N980" i="22"/>
  <c r="L980" i="22"/>
  <c r="K982" i="22"/>
  <c r="J982" i="22"/>
  <c r="L982" i="22"/>
  <c r="K996" i="22"/>
  <c r="N996" i="22"/>
  <c r="L996" i="22"/>
  <c r="K998" i="22"/>
  <c r="J998" i="22"/>
  <c r="L998" i="22"/>
  <c r="K1076" i="22"/>
  <c r="J1076" i="22"/>
  <c r="L1076" i="22"/>
  <c r="K1082" i="22"/>
  <c r="J1082" i="22"/>
  <c r="L1082" i="22"/>
  <c r="K1092" i="22"/>
  <c r="J1092" i="22"/>
  <c r="L1092" i="22"/>
  <c r="L1100" i="22"/>
  <c r="K1114" i="22"/>
  <c r="J1114" i="22"/>
  <c r="L1114" i="22"/>
  <c r="K15" i="22"/>
  <c r="J32" i="22"/>
  <c r="L66" i="22"/>
  <c r="K101" i="22"/>
  <c r="M101" i="22"/>
  <c r="M100" i="22"/>
  <c r="M117" i="22"/>
  <c r="K120" i="22"/>
  <c r="M120" i="22"/>
  <c r="J291" i="22"/>
  <c r="J290" i="22"/>
  <c r="N123" i="22"/>
  <c r="M62" i="22"/>
  <c r="M50" i="22"/>
  <c r="N173" i="22"/>
  <c r="M169" i="22"/>
  <c r="M168" i="22"/>
  <c r="N139" i="22"/>
  <c r="I25" i="22"/>
  <c r="J25" i="22"/>
  <c r="N34" i="22"/>
  <c r="N32" i="22"/>
  <c r="J35" i="22"/>
  <c r="L42" i="22"/>
  <c r="I50" i="22"/>
  <c r="J52" i="22"/>
  <c r="L52" i="22"/>
  <c r="N52" i="22"/>
  <c r="I66" i="22"/>
  <c r="K74" i="22"/>
  <c r="M74" i="22"/>
  <c r="M73" i="22"/>
  <c r="K76" i="22"/>
  <c r="M76" i="22"/>
  <c r="J86" i="22"/>
  <c r="L86" i="22"/>
  <c r="N86" i="22"/>
  <c r="M96" i="22"/>
  <c r="J101" i="22"/>
  <c r="L101" i="22"/>
  <c r="I103" i="22"/>
  <c r="K143" i="22"/>
  <c r="M143" i="22"/>
  <c r="M148" i="22"/>
  <c r="J149" i="22"/>
  <c r="L149" i="22"/>
  <c r="N149" i="22"/>
  <c r="M152" i="22"/>
  <c r="J153" i="22"/>
  <c r="L175" i="22"/>
  <c r="N175" i="22"/>
  <c r="J243" i="22"/>
  <c r="J267" i="22"/>
  <c r="L267" i="22"/>
  <c r="N267" i="22"/>
  <c r="L268" i="22"/>
  <c r="N268" i="22"/>
  <c r="L292" i="22"/>
  <c r="L291" i="22"/>
  <c r="L290" i="22"/>
  <c r="J378" i="22"/>
  <c r="N382" i="22"/>
  <c r="M457" i="22"/>
  <c r="J441" i="22"/>
  <c r="J484" i="22"/>
  <c r="J536" i="22"/>
  <c r="J529" i="22"/>
  <c r="N607" i="22"/>
  <c r="J656" i="22"/>
  <c r="J735" i="22"/>
  <c r="L751" i="22"/>
  <c r="L631" i="22"/>
  <c r="J825" i="22"/>
  <c r="N878" i="22"/>
  <c r="J1102" i="22"/>
  <c r="L1102" i="22"/>
  <c r="M141" i="22"/>
  <c r="L185" i="22"/>
  <c r="L181" i="22"/>
  <c r="L135" i="22"/>
  <c r="N192" i="22"/>
  <c r="N185" i="22"/>
  <c r="L214" i="22"/>
  <c r="L211" i="22"/>
  <c r="L210" i="22"/>
  <c r="L209" i="22"/>
  <c r="N215" i="22"/>
  <c r="N214" i="22"/>
  <c r="N211" i="22"/>
  <c r="N210" i="22"/>
  <c r="N209" i="22"/>
  <c r="L245" i="22"/>
  <c r="L232" i="22"/>
  <c r="L231" i="22"/>
  <c r="L374" i="22"/>
  <c r="N374" i="22"/>
  <c r="J381" i="22"/>
  <c r="K381" i="22"/>
  <c r="M381" i="22"/>
  <c r="K434" i="22"/>
  <c r="M434" i="22"/>
  <c r="M433" i="22"/>
  <c r="M432" i="22"/>
  <c r="I433" i="22"/>
  <c r="L437" i="22"/>
  <c r="N438" i="22"/>
  <c r="N437" i="22"/>
  <c r="L498" i="22"/>
  <c r="N498" i="22"/>
  <c r="L508" i="22"/>
  <c r="J507" i="22"/>
  <c r="L558" i="22"/>
  <c r="N558" i="22"/>
  <c r="L646" i="22"/>
  <c r="N646" i="22"/>
  <c r="L668" i="22"/>
  <c r="N668" i="22"/>
  <c r="N673" i="22"/>
  <c r="J672" i="22"/>
  <c r="L692" i="22"/>
  <c r="L691" i="22"/>
  <c r="N693" i="22"/>
  <c r="N692" i="22"/>
  <c r="N691" i="22"/>
  <c r="L713" i="22"/>
  <c r="L712" i="22"/>
  <c r="L665" i="22"/>
  <c r="J755" i="22"/>
  <c r="J773" i="22"/>
  <c r="K773" i="22"/>
  <c r="K772" i="22"/>
  <c r="K769" i="22"/>
  <c r="K768" i="22"/>
  <c r="N786" i="22"/>
  <c r="N785" i="22"/>
  <c r="J785" i="22"/>
  <c r="L788" i="22"/>
  <c r="N788" i="22"/>
  <c r="L864" i="22"/>
  <c r="N865" i="22"/>
  <c r="N864" i="22"/>
  <c r="L870" i="22"/>
  <c r="N870" i="22"/>
  <c r="K1004" i="22"/>
  <c r="N1004" i="22"/>
  <c r="L1004" i="22"/>
  <c r="K1006" i="22"/>
  <c r="J1006" i="22"/>
  <c r="L1006" i="22"/>
  <c r="K1028" i="22"/>
  <c r="N1028" i="22"/>
  <c r="L1028" i="22"/>
  <c r="K1030" i="22"/>
  <c r="J1030" i="22"/>
  <c r="L1030" i="22"/>
  <c r="K1044" i="22"/>
  <c r="N1044" i="22"/>
  <c r="L1044" i="22"/>
  <c r="K1046" i="22"/>
  <c r="J1046" i="22"/>
  <c r="L1046" i="22"/>
  <c r="K1060" i="22"/>
  <c r="N1060" i="22"/>
  <c r="L1060" i="22"/>
  <c r="K1062" i="22"/>
  <c r="J1062" i="22"/>
  <c r="L1062" i="22"/>
  <c r="K1072" i="22"/>
  <c r="J1072" i="22"/>
  <c r="L1072" i="22"/>
  <c r="K1078" i="22"/>
  <c r="J1078" i="22"/>
  <c r="K1088" i="22"/>
  <c r="J1088" i="22"/>
  <c r="L1088" i="22"/>
  <c r="K1094" i="22"/>
  <c r="J1094" i="22"/>
  <c r="L1094" i="22"/>
  <c r="K1122" i="22"/>
  <c r="J1122" i="22"/>
  <c r="L1122" i="22"/>
  <c r="N241" i="22"/>
  <c r="L241" i="22"/>
  <c r="N324" i="22"/>
  <c r="L324" i="22"/>
  <c r="J323" i="22"/>
  <c r="K374" i="22"/>
  <c r="M374" i="22"/>
  <c r="J377" i="22"/>
  <c r="K377" i="22"/>
  <c r="M377" i="22"/>
  <c r="L379" i="22"/>
  <c r="N379" i="22"/>
  <c r="K452" i="22"/>
  <c r="M452" i="22"/>
  <c r="I451" i="22"/>
  <c r="L452" i="22"/>
  <c r="K455" i="22"/>
  <c r="K454" i="22"/>
  <c r="K498" i="22"/>
  <c r="M498" i="22"/>
  <c r="J500" i="22"/>
  <c r="L561" i="22"/>
  <c r="N561" i="22"/>
  <c r="L626" i="22"/>
  <c r="L625" i="22"/>
  <c r="J625" i="22"/>
  <c r="J624" i="22"/>
  <c r="N657" i="22"/>
  <c r="N656" i="22"/>
  <c r="N653" i="22"/>
  <c r="L656" i="22"/>
  <c r="J662" i="22"/>
  <c r="J661" i="22"/>
  <c r="N663" i="22"/>
  <c r="L667" i="22"/>
  <c r="N667" i="22"/>
  <c r="L696" i="22"/>
  <c r="L695" i="22"/>
  <c r="N697" i="22"/>
  <c r="N696" i="22"/>
  <c r="N695" i="22"/>
  <c r="L703" i="22"/>
  <c r="N704" i="22"/>
  <c r="N703" i="22"/>
  <c r="J831" i="22"/>
  <c r="H827" i="22"/>
  <c r="J827" i="22"/>
  <c r="N886" i="22"/>
  <c r="N885" i="22"/>
  <c r="J885" i="22"/>
  <c r="L888" i="22"/>
  <c r="L887" i="22"/>
  <c r="J887" i="22"/>
  <c r="N907" i="22"/>
  <c r="N906" i="22"/>
  <c r="J906" i="22"/>
  <c r="L913" i="22"/>
  <c r="L912" i="22"/>
  <c r="L909" i="22"/>
  <c r="L908" i="22"/>
  <c r="L905" i="22"/>
  <c r="J912" i="22"/>
  <c r="J909" i="22"/>
  <c r="J908" i="22"/>
  <c r="K988" i="22"/>
  <c r="N988" i="22"/>
  <c r="L988" i="22"/>
  <c r="K990" i="22"/>
  <c r="J990" i="22"/>
  <c r="L990" i="22"/>
  <c r="K1012" i="22"/>
  <c r="N1012" i="22"/>
  <c r="L1012" i="22"/>
  <c r="K1014" i="22"/>
  <c r="J1014" i="22"/>
  <c r="L1014" i="22"/>
  <c r="K1074" i="22"/>
  <c r="J1074" i="22"/>
  <c r="K1084" i="22"/>
  <c r="J1084" i="22"/>
  <c r="K1090" i="22"/>
  <c r="J1090" i="22"/>
  <c r="L1090" i="22"/>
  <c r="K1104" i="22"/>
  <c r="N1104" i="22"/>
  <c r="L1104" i="22"/>
  <c r="N565" i="22"/>
  <c r="N581" i="22"/>
  <c r="N683" i="22"/>
  <c r="M104" i="22"/>
  <c r="M103" i="22"/>
  <c r="N157" i="22"/>
  <c r="N156" i="22"/>
  <c r="J64" i="22"/>
  <c r="L64" i="22"/>
  <c r="N64" i="22"/>
  <c r="I73" i="22"/>
  <c r="I69" i="22"/>
  <c r="I68" i="22"/>
  <c r="L75" i="22"/>
  <c r="N75" i="22"/>
  <c r="J78" i="22"/>
  <c r="L78" i="22"/>
  <c r="N78" i="22"/>
  <c r="M81" i="22"/>
  <c r="K92" i="22"/>
  <c r="M92" i="22"/>
  <c r="J117" i="22"/>
  <c r="L122" i="22"/>
  <c r="L121" i="22"/>
  <c r="L109" i="22"/>
  <c r="J166" i="22"/>
  <c r="N170" i="22"/>
  <c r="L174" i="22"/>
  <c r="N174" i="22"/>
  <c r="J255" i="22"/>
  <c r="I266" i="22"/>
  <c r="N309" i="22"/>
  <c r="N343" i="22"/>
  <c r="N345" i="22"/>
  <c r="K369" i="22"/>
  <c r="M369" i="22"/>
  <c r="I471" i="22"/>
  <c r="J503" i="22"/>
  <c r="L503" i="22"/>
  <c r="N503" i="22"/>
  <c r="L547" i="22"/>
  <c r="L546" i="22"/>
  <c r="L545" i="22"/>
  <c r="J583" i="22"/>
  <c r="J582" i="22"/>
  <c r="J617" i="22"/>
  <c r="J616" i="22"/>
  <c r="J683" i="22"/>
  <c r="J692" i="22"/>
  <c r="J691" i="22"/>
  <c r="L782" i="22"/>
  <c r="N782" i="22"/>
  <c r="I803" i="22"/>
  <c r="G816" i="22"/>
  <c r="N834" i="22"/>
  <c r="N827" i="22"/>
  <c r="K909" i="22"/>
  <c r="K908" i="22"/>
  <c r="I949" i="22"/>
  <c r="J949" i="22"/>
  <c r="J1020" i="22"/>
  <c r="L1020" i="22"/>
  <c r="J1036" i="22"/>
  <c r="L1036" i="22"/>
  <c r="J1052" i="22"/>
  <c r="L1052" i="22"/>
  <c r="J1068" i="22"/>
  <c r="N1068" i="22"/>
  <c r="J1110" i="22"/>
  <c r="L1110" i="22"/>
  <c r="J1130" i="22"/>
  <c r="L1130" i="22"/>
  <c r="M153" i="22"/>
  <c r="L296" i="22"/>
  <c r="N299" i="22"/>
  <c r="N296" i="22"/>
  <c r="L502" i="22"/>
  <c r="N502" i="22"/>
  <c r="L559" i="22"/>
  <c r="N559" i="22"/>
  <c r="L574" i="22"/>
  <c r="L573" i="22"/>
  <c r="N575" i="22"/>
  <c r="N574" i="22"/>
  <c r="N573" i="22"/>
  <c r="L583" i="22"/>
  <c r="L582" i="22"/>
  <c r="N584" i="22"/>
  <c r="N583" i="22"/>
  <c r="N582" i="22"/>
  <c r="L599" i="22"/>
  <c r="N601" i="22"/>
  <c r="L679" i="22"/>
  <c r="N680" i="22"/>
  <c r="N679" i="22"/>
  <c r="L720" i="22"/>
  <c r="L719" i="22"/>
  <c r="J771" i="22"/>
  <c r="M771" i="22"/>
  <c r="M770" i="22"/>
  <c r="L881" i="22"/>
  <c r="L880" i="22"/>
  <c r="N236" i="22"/>
  <c r="J253" i="22"/>
  <c r="H259" i="22"/>
  <c r="H232" i="22"/>
  <c r="H231" i="22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/>
  <c r="L444" i="22"/>
  <c r="N444" i="22"/>
  <c r="L458" i="22"/>
  <c r="N458" i="22"/>
  <c r="L430" i="22"/>
  <c r="N495" i="22"/>
  <c r="N499" i="22"/>
  <c r="N509" i="22"/>
  <c r="J519" i="22"/>
  <c r="N562" i="22"/>
  <c r="K555" i="22"/>
  <c r="N645" i="22"/>
  <c r="L672" i="22"/>
  <c r="N710" i="22"/>
  <c r="N709" i="22"/>
  <c r="N718" i="22"/>
  <c r="N717" i="22"/>
  <c r="N784" i="22"/>
  <c r="N783" i="22"/>
  <c r="H767" i="22"/>
  <c r="K827" i="22"/>
  <c r="J837" i="22"/>
  <c r="J836" i="22"/>
  <c r="N884" i="22"/>
  <c r="N883" i="22"/>
  <c r="K874" i="22"/>
  <c r="K914" i="22"/>
  <c r="K858" i="22"/>
  <c r="L953" i="22"/>
  <c r="L952" i="22"/>
  <c r="L948" i="22"/>
  <c r="K953" i="22"/>
  <c r="K952" i="22"/>
  <c r="K948" i="22"/>
  <c r="J963" i="22"/>
  <c r="J966" i="22"/>
  <c r="J965" i="22"/>
  <c r="J984" i="22"/>
  <c r="J992" i="22"/>
  <c r="J1024" i="22"/>
  <c r="J1032" i="22"/>
  <c r="J1040" i="22"/>
  <c r="J1048" i="22"/>
  <c r="J1056" i="22"/>
  <c r="J1064" i="22"/>
  <c r="J1098" i="22"/>
  <c r="J1106" i="22"/>
  <c r="L1106" i="22"/>
  <c r="J1134" i="22"/>
  <c r="L1134" i="22"/>
  <c r="M121" i="22"/>
  <c r="M109" i="22"/>
  <c r="M32" i="22"/>
  <c r="M158" i="22"/>
  <c r="M155" i="22"/>
  <c r="L288" i="22"/>
  <c r="L287" i="22"/>
  <c r="N289" i="22"/>
  <c r="N288" i="22"/>
  <c r="N287" i="22"/>
  <c r="L346" i="22"/>
  <c r="L342" i="22"/>
  <c r="L341" i="22"/>
  <c r="L349" i="22"/>
  <c r="L348" i="22"/>
  <c r="L347" i="22"/>
  <c r="N352" i="22"/>
  <c r="N349" i="22"/>
  <c r="N348" i="22"/>
  <c r="N347" i="22"/>
  <c r="K372" i="22"/>
  <c r="M372" i="22"/>
  <c r="K376" i="22"/>
  <c r="M376" i="22"/>
  <c r="K380" i="22"/>
  <c r="M380" i="22"/>
  <c r="L385" i="22"/>
  <c r="L384" i="22"/>
  <c r="L383" i="22"/>
  <c r="N386" i="22"/>
  <c r="N385" i="22"/>
  <c r="N384" i="22"/>
  <c r="N383" i="22"/>
  <c r="L435" i="22"/>
  <c r="N436" i="22"/>
  <c r="N435" i="22"/>
  <c r="L443" i="22"/>
  <c r="N443" i="22"/>
  <c r="M443" i="22"/>
  <c r="L445" i="22"/>
  <c r="N445" i="22"/>
  <c r="M445" i="22"/>
  <c r="K501" i="22"/>
  <c r="M501" i="22"/>
  <c r="L535" i="22"/>
  <c r="L530" i="22"/>
  <c r="L628" i="22"/>
  <c r="L627" i="22"/>
  <c r="L644" i="22"/>
  <c r="N644" i="22"/>
  <c r="L671" i="22"/>
  <c r="L669" i="22"/>
  <c r="L867" i="22"/>
  <c r="L866" i="22"/>
  <c r="L879" i="22"/>
  <c r="L877" i="22"/>
  <c r="J226" i="22"/>
  <c r="J225" i="22"/>
  <c r="L236" i="22"/>
  <c r="G276" i="22"/>
  <c r="N308" i="22"/>
  <c r="N310" i="22"/>
  <c r="H286" i="22"/>
  <c r="N344" i="22"/>
  <c r="N366" i="22"/>
  <c r="J466" i="22"/>
  <c r="N497" i="22"/>
  <c r="N505" i="22"/>
  <c r="N504" i="22"/>
  <c r="K492" i="22"/>
  <c r="K491" i="22"/>
  <c r="K490" i="22"/>
  <c r="N564" i="22"/>
  <c r="N566" i="22"/>
  <c r="N580" i="22"/>
  <c r="L654" i="22"/>
  <c r="N660" i="22"/>
  <c r="N659" i="22"/>
  <c r="N658" i="22"/>
  <c r="N664" i="22"/>
  <c r="N674" i="22"/>
  <c r="K665" i="22"/>
  <c r="J743" i="22"/>
  <c r="H751" i="22"/>
  <c r="J783" i="22"/>
  <c r="J811" i="22"/>
  <c r="J810" i="22"/>
  <c r="K840" i="22"/>
  <c r="J883" i="22"/>
  <c r="H851" i="22"/>
  <c r="L851" i="22"/>
  <c r="I939" i="22"/>
  <c r="J940" i="22"/>
  <c r="K939" i="22"/>
  <c r="N816" i="22"/>
  <c r="N631" i="22"/>
  <c r="N259" i="22"/>
  <c r="N258" i="22"/>
  <c r="N200" i="22"/>
  <c r="N199" i="22"/>
  <c r="N198" i="22"/>
  <c r="M181" i="22"/>
  <c r="M135" i="22"/>
  <c r="N182" i="22"/>
  <c r="M31" i="22"/>
  <c r="M15" i="22"/>
  <c r="L607" i="22"/>
  <c r="J21" i="22"/>
  <c r="N21" i="22"/>
  <c r="J65" i="22"/>
  <c r="L65" i="22"/>
  <c r="N65" i="22"/>
  <c r="K65" i="22"/>
  <c r="M65" i="22"/>
  <c r="J146" i="22"/>
  <c r="K146" i="22"/>
  <c r="M146" i="22"/>
  <c r="I145" i="22"/>
  <c r="I144" i="22"/>
  <c r="H204" i="22"/>
  <c r="J205" i="22"/>
  <c r="K66" i="22"/>
  <c r="J99" i="22"/>
  <c r="I98" i="22"/>
  <c r="K99" i="22"/>
  <c r="K98" i="22"/>
  <c r="J107" i="22"/>
  <c r="I106" i="22"/>
  <c r="I105" i="22"/>
  <c r="K107" i="22"/>
  <c r="K106" i="22"/>
  <c r="K105" i="22"/>
  <c r="J115" i="22"/>
  <c r="I114" i="22"/>
  <c r="I113" i="22"/>
  <c r="K115" i="22"/>
  <c r="M115" i="22"/>
  <c r="M114" i="22"/>
  <c r="M113" i="22"/>
  <c r="J119" i="22"/>
  <c r="K119" i="22"/>
  <c r="J150" i="22"/>
  <c r="L150" i="22"/>
  <c r="N150" i="22"/>
  <c r="K150" i="22"/>
  <c r="M150" i="22"/>
  <c r="H198" i="22"/>
  <c r="J198" i="22"/>
  <c r="J199" i="22"/>
  <c r="J57" i="22"/>
  <c r="K57" i="22"/>
  <c r="M57" i="22"/>
  <c r="J95" i="22"/>
  <c r="I94" i="22"/>
  <c r="I90" i="22"/>
  <c r="I89" i="22"/>
  <c r="K95" i="22"/>
  <c r="M95" i="22"/>
  <c r="M94" i="22"/>
  <c r="J142" i="22"/>
  <c r="L142" i="22"/>
  <c r="N142" i="22"/>
  <c r="I137" i="22"/>
  <c r="I136" i="22"/>
  <c r="K142" i="22"/>
  <c r="M142" i="22"/>
  <c r="L172" i="22"/>
  <c r="J169" i="22"/>
  <c r="J168" i="22"/>
  <c r="L54" i="22"/>
  <c r="L74" i="22"/>
  <c r="L88" i="22"/>
  <c r="J91" i="22"/>
  <c r="K91" i="22"/>
  <c r="M91" i="22"/>
  <c r="J154" i="22"/>
  <c r="K154" i="22"/>
  <c r="M154" i="22"/>
  <c r="L162" i="22"/>
  <c r="N162" i="22"/>
  <c r="N158" i="22"/>
  <c r="J158" i="22"/>
  <c r="J155" i="22"/>
  <c r="J188" i="22"/>
  <c r="J185" i="22"/>
  <c r="I185" i="22"/>
  <c r="L23" i="22"/>
  <c r="N23" i="22"/>
  <c r="J45" i="22"/>
  <c r="K45" i="22"/>
  <c r="M45" i="22"/>
  <c r="J61" i="22"/>
  <c r="K61" i="22"/>
  <c r="M61" i="22"/>
  <c r="M60" i="22"/>
  <c r="I60" i="22"/>
  <c r="I56" i="22"/>
  <c r="I55" i="22"/>
  <c r="J111" i="22"/>
  <c r="L111" i="22"/>
  <c r="N111" i="22"/>
  <c r="K111" i="22"/>
  <c r="M111" i="22"/>
  <c r="H31" i="22"/>
  <c r="J128" i="22"/>
  <c r="L32" i="22"/>
  <c r="L35" i="22"/>
  <c r="L496" i="22"/>
  <c r="J494" i="22"/>
  <c r="J493" i="22"/>
  <c r="J629" i="22"/>
  <c r="J619" i="22"/>
  <c r="H619" i="22"/>
  <c r="L871" i="22"/>
  <c r="J869" i="22"/>
  <c r="J868" i="22"/>
  <c r="L367" i="22"/>
  <c r="J365" i="22"/>
  <c r="J364" i="22"/>
  <c r="J979" i="22"/>
  <c r="N979" i="22"/>
  <c r="I978" i="22"/>
  <c r="J1133" i="22"/>
  <c r="K1133" i="22"/>
  <c r="L777" i="22"/>
  <c r="J775" i="22"/>
  <c r="J844" i="22"/>
  <c r="I841" i="22"/>
  <c r="J854" i="22"/>
  <c r="J851" i="22"/>
  <c r="I851" i="22"/>
  <c r="L894" i="22"/>
  <c r="J893" i="22"/>
  <c r="L967" i="22"/>
  <c r="N967" i="22"/>
  <c r="J983" i="22"/>
  <c r="N983" i="22"/>
  <c r="J1079" i="22"/>
  <c r="L1079" i="22"/>
  <c r="K1079" i="22"/>
  <c r="J1095" i="22"/>
  <c r="K1095" i="22"/>
  <c r="J1117" i="22"/>
  <c r="K1117" i="22"/>
  <c r="L1128" i="22"/>
  <c r="J578" i="22"/>
  <c r="L683" i="22"/>
  <c r="I428" i="22"/>
  <c r="I465" i="22"/>
  <c r="I464" i="22"/>
  <c r="J607" i="22"/>
  <c r="J730" i="22"/>
  <c r="I47" i="22"/>
  <c r="I44" i="22"/>
  <c r="I43" i="22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/>
  <c r="J304" i="22"/>
  <c r="J303" i="22"/>
  <c r="J349" i="22"/>
  <c r="J348" i="22"/>
  <c r="J347" i="22"/>
  <c r="I419" i="22"/>
  <c r="K500" i="22"/>
  <c r="M500" i="22"/>
  <c r="J509" i="22"/>
  <c r="L509" i="22"/>
  <c r="J530" i="22"/>
  <c r="J679" i="22"/>
  <c r="J696" i="22"/>
  <c r="J695" i="22"/>
  <c r="I714" i="22"/>
  <c r="J728" i="22"/>
  <c r="J752" i="22"/>
  <c r="K774" i="22"/>
  <c r="K767" i="22"/>
  <c r="J803" i="22"/>
  <c r="L827" i="22"/>
  <c r="H939" i="22"/>
  <c r="J763" i="22"/>
  <c r="J762" i="22"/>
  <c r="H762" i="22"/>
  <c r="J1071" i="22"/>
  <c r="L1071" i="22"/>
  <c r="K1071" i="22"/>
  <c r="L1080" i="22"/>
  <c r="J1087" i="22"/>
  <c r="K1087" i="22"/>
  <c r="J1127" i="22"/>
  <c r="K1127" i="22"/>
  <c r="J469" i="22"/>
  <c r="L687" i="22"/>
  <c r="J686" i="22"/>
  <c r="J685" i="22"/>
  <c r="N932" i="22"/>
  <c r="L932" i="22"/>
  <c r="L971" i="22"/>
  <c r="L970" i="22"/>
  <c r="J970" i="22"/>
  <c r="J1083" i="22"/>
  <c r="K1083" i="22"/>
  <c r="J1111" i="22"/>
  <c r="L1111" i="22"/>
  <c r="K1111" i="22"/>
  <c r="I772" i="22"/>
  <c r="L931" i="22"/>
  <c r="N931" i="22"/>
  <c r="J987" i="22"/>
  <c r="N987" i="22"/>
  <c r="J1075" i="22"/>
  <c r="K1075" i="22"/>
  <c r="J1091" i="22"/>
  <c r="K1091" i="22"/>
  <c r="J1101" i="22"/>
  <c r="L1101" i="22"/>
  <c r="K1101" i="22"/>
  <c r="J342" i="22"/>
  <c r="J341" i="22"/>
  <c r="I486" i="22"/>
  <c r="J486" i="22"/>
  <c r="J557" i="22"/>
  <c r="J556" i="22"/>
  <c r="I779" i="22"/>
  <c r="J877" i="22"/>
  <c r="I116" i="22"/>
  <c r="J217" i="22"/>
  <c r="J216" i="22"/>
  <c r="J288" i="22"/>
  <c r="J287" i="22"/>
  <c r="J385" i="22"/>
  <c r="J384" i="22"/>
  <c r="J383" i="22"/>
  <c r="K433" i="22"/>
  <c r="J435" i="22"/>
  <c r="L457" i="22"/>
  <c r="N457" i="22"/>
  <c r="J459" i="22"/>
  <c r="H464" i="22"/>
  <c r="J501" i="22"/>
  <c r="H555" i="22"/>
  <c r="J643" i="22"/>
  <c r="J642" i="22"/>
  <c r="J666" i="22"/>
  <c r="J712" i="22"/>
  <c r="J719" i="22"/>
  <c r="J864" i="22"/>
  <c r="J991" i="22"/>
  <c r="N991" i="22"/>
  <c r="J995" i="22"/>
  <c r="N995" i="22"/>
  <c r="J999" i="22"/>
  <c r="N999" i="22"/>
  <c r="J1003" i="22"/>
  <c r="N1003" i="22"/>
  <c r="J1007" i="22"/>
  <c r="N1007" i="22"/>
  <c r="J1011" i="22"/>
  <c r="N1011" i="22"/>
  <c r="J1015" i="22"/>
  <c r="N1015" i="22"/>
  <c r="J1019" i="22"/>
  <c r="N1019" i="22"/>
  <c r="J1023" i="22"/>
  <c r="N1023" i="22"/>
  <c r="J1027" i="22"/>
  <c r="N1027" i="22"/>
  <c r="J1031" i="22"/>
  <c r="N1031" i="22"/>
  <c r="J1035" i="22"/>
  <c r="N1035" i="22"/>
  <c r="J1039" i="22"/>
  <c r="N1039" i="22"/>
  <c r="J1043" i="22"/>
  <c r="N1043" i="22"/>
  <c r="J1047" i="22"/>
  <c r="N1047" i="22"/>
  <c r="J1051" i="22"/>
  <c r="N1051" i="22"/>
  <c r="J1055" i="22"/>
  <c r="N1055" i="22"/>
  <c r="J1059" i="22"/>
  <c r="N1059" i="22"/>
  <c r="J1063" i="22"/>
  <c r="N1063" i="22"/>
  <c r="J1067" i="22"/>
  <c r="N1067" i="22"/>
  <c r="J1097" i="22"/>
  <c r="N1097" i="22"/>
  <c r="J1107" i="22"/>
  <c r="N1107" i="22"/>
  <c r="J1113" i="22"/>
  <c r="N1113" i="22"/>
  <c r="J1123" i="22"/>
  <c r="N1123" i="22"/>
  <c r="J1129" i="22"/>
  <c r="N1129" i="22"/>
  <c r="I1136" i="22"/>
  <c r="J1137" i="22"/>
  <c r="N1137" i="22"/>
  <c r="L781" i="22"/>
  <c r="J780" i="22"/>
  <c r="J793" i="22"/>
  <c r="I953" i="22"/>
  <c r="I952" i="22"/>
  <c r="J961" i="22"/>
  <c r="J1069" i="22"/>
  <c r="N1069" i="22"/>
  <c r="J1073" i="22"/>
  <c r="N1073" i="22"/>
  <c r="J1077" i="22"/>
  <c r="N1077" i="22"/>
  <c r="J1081" i="22"/>
  <c r="N1081" i="22"/>
  <c r="J1085" i="22"/>
  <c r="N1085" i="22"/>
  <c r="J1089" i="22"/>
  <c r="N1089" i="22"/>
  <c r="J1093" i="22"/>
  <c r="N1093" i="22"/>
  <c r="J1103" i="22"/>
  <c r="N1103" i="22"/>
  <c r="J1109" i="22"/>
  <c r="N1109" i="22"/>
  <c r="J1119" i="22"/>
  <c r="N1119" i="22"/>
  <c r="J1125" i="22"/>
  <c r="N1125" i="22"/>
  <c r="J798" i="22"/>
  <c r="H817" i="22"/>
  <c r="L817" i="22"/>
  <c r="K851" i="22"/>
  <c r="L904" i="22"/>
  <c r="J903" i="22"/>
  <c r="J902" i="22"/>
  <c r="J981" i="22"/>
  <c r="N981" i="22"/>
  <c r="J985" i="22"/>
  <c r="N985" i="22"/>
  <c r="J989" i="22"/>
  <c r="N989" i="22"/>
  <c r="J993" i="22"/>
  <c r="N993" i="22"/>
  <c r="J997" i="22"/>
  <c r="N997" i="22"/>
  <c r="J1001" i="22"/>
  <c r="N1001" i="22"/>
  <c r="J1005" i="22"/>
  <c r="N1005" i="22"/>
  <c r="J1009" i="22"/>
  <c r="N1009" i="22"/>
  <c r="J1013" i="22"/>
  <c r="N1013" i="22"/>
  <c r="J1017" i="22"/>
  <c r="N1017" i="22"/>
  <c r="J1021" i="22"/>
  <c r="N1021" i="22"/>
  <c r="J1025" i="22"/>
  <c r="N1025" i="22"/>
  <c r="J1029" i="22"/>
  <c r="N1029" i="22"/>
  <c r="J1033" i="22"/>
  <c r="N1033" i="22"/>
  <c r="J1037" i="22"/>
  <c r="N1037" i="22"/>
  <c r="J1041" i="22"/>
  <c r="N1041" i="22"/>
  <c r="J1045" i="22"/>
  <c r="N1045" i="22"/>
  <c r="J1049" i="22"/>
  <c r="N1049" i="22"/>
  <c r="J1053" i="22"/>
  <c r="N1053" i="22"/>
  <c r="J1057" i="22"/>
  <c r="N1057" i="22"/>
  <c r="J1061" i="22"/>
  <c r="N1061" i="22"/>
  <c r="J1065" i="22"/>
  <c r="N1065" i="22"/>
  <c r="J1099" i="22"/>
  <c r="N1099" i="22"/>
  <c r="J1105" i="22"/>
  <c r="N1105" i="22"/>
  <c r="J1115" i="22"/>
  <c r="N1115" i="22"/>
  <c r="J1121" i="22"/>
  <c r="N1121" i="22"/>
  <c r="J1131" i="22"/>
  <c r="N1131" i="22"/>
  <c r="J915" i="22"/>
  <c r="L1108" i="22"/>
  <c r="L1124" i="22"/>
  <c r="L1138" i="22"/>
  <c r="K41" i="22"/>
  <c r="K100" i="22"/>
  <c r="L415" i="22"/>
  <c r="N295" i="22"/>
  <c r="N294" i="22"/>
  <c r="J665" i="22"/>
  <c r="L898" i="22"/>
  <c r="L897" i="22"/>
  <c r="L896" i="22"/>
  <c r="L895" i="22"/>
  <c r="I432" i="22"/>
  <c r="J475" i="22"/>
  <c r="N468" i="22"/>
  <c r="N415" i="22"/>
  <c r="N338" i="22"/>
  <c r="K30" i="22"/>
  <c r="K10" i="22"/>
  <c r="M224" i="22"/>
  <c r="M207" i="22"/>
  <c r="N1026" i="22"/>
  <c r="L985" i="22"/>
  <c r="L1109" i="22"/>
  <c r="L699" i="22"/>
  <c r="I774" i="22"/>
  <c r="I767" i="22"/>
  <c r="G1178" i="22"/>
  <c r="G543" i="22"/>
  <c r="N31" i="22"/>
  <c r="K73" i="22"/>
  <c r="K69" i="22"/>
  <c r="K68" i="22"/>
  <c r="J286" i="22"/>
  <c r="M456" i="22"/>
  <c r="L1120" i="22"/>
  <c r="N1020" i="22"/>
  <c r="L22" i="22"/>
  <c r="J116" i="22"/>
  <c r="L1019" i="22"/>
  <c r="L1112" i="22"/>
  <c r="L1118" i="22"/>
  <c r="I475" i="22"/>
  <c r="I468" i="22"/>
  <c r="M338" i="22"/>
  <c r="N994" i="22"/>
  <c r="L1049" i="22"/>
  <c r="N876" i="22"/>
  <c r="N875" i="22"/>
  <c r="J492" i="22"/>
  <c r="J491" i="22"/>
  <c r="N1022" i="22"/>
  <c r="J100" i="22"/>
  <c r="L270" i="22"/>
  <c r="L714" i="22"/>
  <c r="J208" i="22"/>
  <c r="N1010" i="22"/>
  <c r="K850" i="22"/>
  <c r="J259" i="22"/>
  <c r="J232" i="22"/>
  <c r="J231" i="22"/>
  <c r="I769" i="22"/>
  <c r="I768" i="22"/>
  <c r="H631" i="22"/>
  <c r="H543" i="22"/>
  <c r="N966" i="22"/>
  <c r="N965" i="22"/>
  <c r="N1110" i="22"/>
  <c r="N982" i="22"/>
  <c r="L1065" i="22"/>
  <c r="J861" i="22"/>
  <c r="K432" i="22"/>
  <c r="N1096" i="22"/>
  <c r="N790" i="22"/>
  <c r="N789" i="22"/>
  <c r="N787" i="22"/>
  <c r="N716" i="22"/>
  <c r="N715" i="22"/>
  <c r="N431" i="22"/>
  <c r="N767" i="22"/>
  <c r="N1092" i="22"/>
  <c r="N1130" i="22"/>
  <c r="N1072" i="22"/>
  <c r="J490" i="22"/>
  <c r="L701" i="22"/>
  <c r="L698" i="22"/>
  <c r="N1050" i="22"/>
  <c r="L1001" i="22"/>
  <c r="J506" i="22"/>
  <c r="J455" i="22"/>
  <c r="L455" i="22"/>
  <c r="N455" i="22"/>
  <c r="J653" i="22"/>
  <c r="N998" i="22"/>
  <c r="N1080" i="22"/>
  <c r="N1054" i="22"/>
  <c r="L338" i="22"/>
  <c r="M69" i="22"/>
  <c r="M68" i="22"/>
  <c r="N599" i="22"/>
  <c r="N590" i="22"/>
  <c r="N1038" i="22"/>
  <c r="N1058" i="22"/>
  <c r="L1017" i="22"/>
  <c r="J340" i="22"/>
  <c r="J339" i="22"/>
  <c r="G224" i="22"/>
  <c r="G207" i="22"/>
  <c r="N860" i="22"/>
  <c r="N859" i="22"/>
  <c r="M63" i="22"/>
  <c r="M49" i="22"/>
  <c r="J181" i="22"/>
  <c r="J135" i="22"/>
  <c r="L1035" i="22"/>
  <c r="N1134" i="22"/>
  <c r="K116" i="22"/>
  <c r="N1084" i="22"/>
  <c r="N662" i="22"/>
  <c r="N661" i="22"/>
  <c r="N1078" i="22"/>
  <c r="L1018" i="22"/>
  <c r="L1051" i="22"/>
  <c r="L966" i="22"/>
  <c r="L965" i="22"/>
  <c r="L449" i="22"/>
  <c r="N449" i="22"/>
  <c r="L1084" i="22"/>
  <c r="K87" i="22"/>
  <c r="K83" i="22"/>
  <c r="K82" i="22"/>
  <c r="L365" i="22"/>
  <c r="L364" i="22"/>
  <c r="N1052" i="22"/>
  <c r="J420" i="22"/>
  <c r="J419" i="22"/>
  <c r="J276" i="22"/>
  <c r="J408" i="22"/>
  <c r="L1068" i="22"/>
  <c r="N1030" i="22"/>
  <c r="N1002" i="22"/>
  <c r="L1033" i="22"/>
  <c r="L780" i="22"/>
  <c r="L779" i="22"/>
  <c r="L1067" i="22"/>
  <c r="L1003" i="22"/>
  <c r="J939" i="22"/>
  <c r="L869" i="22"/>
  <c r="L868" i="22"/>
  <c r="J31" i="22"/>
  <c r="N671" i="22"/>
  <c r="N669" i="22"/>
  <c r="M112" i="22"/>
  <c r="M110" i="22"/>
  <c r="N1074" i="22"/>
  <c r="N1088" i="22"/>
  <c r="N1046" i="22"/>
  <c r="N861" i="22"/>
  <c r="L1008" i="22"/>
  <c r="G10" i="22"/>
  <c r="J905" i="22"/>
  <c r="J901" i="22"/>
  <c r="M773" i="22"/>
  <c r="M772" i="22"/>
  <c r="M769" i="22"/>
  <c r="M768" i="22"/>
  <c r="L224" i="22"/>
  <c r="L207" i="22"/>
  <c r="N1036" i="22"/>
  <c r="N122" i="22"/>
  <c r="N121" i="22"/>
  <c r="N109" i="22"/>
  <c r="N1034" i="22"/>
  <c r="L1041" i="22"/>
  <c r="L1009" i="22"/>
  <c r="L1043" i="22"/>
  <c r="L1011" i="22"/>
  <c r="G542" i="22"/>
  <c r="N1087" i="22"/>
  <c r="J751" i="22"/>
  <c r="J631" i="22"/>
  <c r="J69" i="22"/>
  <c r="J68" i="22"/>
  <c r="L48" i="22"/>
  <c r="L47" i="22"/>
  <c r="N879" i="22"/>
  <c r="N877" i="22"/>
  <c r="L208" i="22"/>
  <c r="I543" i="22"/>
  <c r="N245" i="22"/>
  <c r="N232" i="22"/>
  <c r="N1066" i="22"/>
  <c r="N1006" i="22"/>
  <c r="N990" i="22"/>
  <c r="L1057" i="22"/>
  <c r="L1025" i="22"/>
  <c r="L993" i="22"/>
  <c r="L1059" i="22"/>
  <c r="L1027" i="22"/>
  <c r="L995" i="22"/>
  <c r="H224" i="22"/>
  <c r="H207" i="22"/>
  <c r="K53" i="22"/>
  <c r="J555" i="22"/>
  <c r="L21" i="22"/>
  <c r="I181" i="22"/>
  <c r="I135" i="22"/>
  <c r="I30" i="22"/>
  <c r="L653" i="22"/>
  <c r="N628" i="22"/>
  <c r="N627" i="22"/>
  <c r="K224" i="22"/>
  <c r="K207" i="22"/>
  <c r="N118" i="22"/>
  <c r="L624" i="22"/>
  <c r="N1122" i="22"/>
  <c r="J817" i="22"/>
  <c r="M107" i="22"/>
  <c r="M106" i="22"/>
  <c r="M105" i="22"/>
  <c r="N1114" i="22"/>
  <c r="N1076" i="22"/>
  <c r="N1086" i="22"/>
  <c r="L293" i="22"/>
  <c r="L861" i="22"/>
  <c r="K415" i="22"/>
  <c r="K338" i="22"/>
  <c r="L1126" i="22"/>
  <c r="H850" i="22"/>
  <c r="I914" i="22"/>
  <c r="I858" i="22"/>
  <c r="I850" i="22"/>
  <c r="N81" i="22"/>
  <c r="N63" i="22"/>
  <c r="L63" i="22"/>
  <c r="N1000" i="22"/>
  <c r="L1000" i="22"/>
  <c r="N1042" i="22"/>
  <c r="K978" i="22"/>
  <c r="K977" i="22"/>
  <c r="M44" i="22"/>
  <c r="M43" i="22"/>
  <c r="L158" i="22"/>
  <c r="L155" i="22"/>
  <c r="N1070" i="22"/>
  <c r="N535" i="22"/>
  <c r="N530" i="22"/>
  <c r="N346" i="22"/>
  <c r="N342" i="22"/>
  <c r="N341" i="22"/>
  <c r="N155" i="22"/>
  <c r="L1078" i="22"/>
  <c r="L31" i="22"/>
  <c r="L30" i="22"/>
  <c r="L10" i="22"/>
  <c r="N579" i="22"/>
  <c r="N578" i="22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/>
  <c r="N781" i="22"/>
  <c r="N780" i="22"/>
  <c r="N141" i="22"/>
  <c r="N137" i="22"/>
  <c r="N136" i="22"/>
  <c r="N292" i="22"/>
  <c r="N291" i="22"/>
  <c r="N290" i="22"/>
  <c r="K543" i="22"/>
  <c r="L1123" i="22"/>
  <c r="J714" i="22"/>
  <c r="J464" i="22"/>
  <c r="L676" i="22"/>
  <c r="N867" i="22"/>
  <c r="N866" i="22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/>
  <c r="J948" i="22"/>
  <c r="J779" i="22"/>
  <c r="L1137" i="22"/>
  <c r="J468" i="22"/>
  <c r="N1075" i="22"/>
  <c r="J676" i="22"/>
  <c r="J675" i="22"/>
  <c r="L893" i="22"/>
  <c r="L892" i="22"/>
  <c r="L891" i="22"/>
  <c r="N1133" i="22"/>
  <c r="L494" i="22"/>
  <c r="L493" i="22"/>
  <c r="H30" i="22"/>
  <c r="K63" i="22"/>
  <c r="K49" i="22"/>
  <c r="M145" i="22"/>
  <c r="M144" i="22"/>
  <c r="L555" i="22"/>
  <c r="L543" i="22"/>
  <c r="N1090" i="22"/>
  <c r="M83" i="22"/>
  <c r="M82" i="22"/>
  <c r="N557" i="22"/>
  <c r="N556" i="22"/>
  <c r="L1016" i="22"/>
  <c r="L816" i="22"/>
  <c r="K816" i="22"/>
  <c r="L73" i="22"/>
  <c r="L69" i="22"/>
  <c r="L68" i="22"/>
  <c r="N74" i="22"/>
  <c r="N73" i="22"/>
  <c r="N69" i="22"/>
  <c r="N68" i="22"/>
  <c r="L903" i="22"/>
  <c r="L902" i="22"/>
  <c r="L901" i="22"/>
  <c r="N904" i="22"/>
  <c r="N903" i="22"/>
  <c r="N902" i="22"/>
  <c r="L501" i="22"/>
  <c r="N501" i="22"/>
  <c r="L147" i="22"/>
  <c r="N147" i="22"/>
  <c r="L108" i="22"/>
  <c r="N108" i="22"/>
  <c r="L53" i="22"/>
  <c r="N54" i="22"/>
  <c r="N53" i="22"/>
  <c r="N1048" i="22"/>
  <c r="L1048" i="22"/>
  <c r="N992" i="22"/>
  <c r="L992" i="22"/>
  <c r="J439" i="22"/>
  <c r="J432" i="22"/>
  <c r="L440" i="22"/>
  <c r="L500" i="22"/>
  <c r="N500" i="22"/>
  <c r="L377" i="22"/>
  <c r="N377" i="22"/>
  <c r="L773" i="22"/>
  <c r="L772" i="22"/>
  <c r="J772" i="22"/>
  <c r="L378" i="22"/>
  <c r="N378" i="22"/>
  <c r="K447" i="22"/>
  <c r="N448" i="22"/>
  <c r="L640" i="22"/>
  <c r="L639" i="22"/>
  <c r="N641" i="22"/>
  <c r="N640" i="22"/>
  <c r="N639" i="22"/>
  <c r="L548" i="22"/>
  <c r="N549" i="22"/>
  <c r="N548" i="22"/>
  <c r="L686" i="22"/>
  <c r="L685" i="22"/>
  <c r="N687" i="22"/>
  <c r="N686" i="22"/>
  <c r="N685" i="22"/>
  <c r="L96" i="22"/>
  <c r="N96" i="22"/>
  <c r="L87" i="22"/>
  <c r="N88" i="22"/>
  <c r="N87" i="22"/>
  <c r="N1056" i="22"/>
  <c r="L1056" i="22"/>
  <c r="N1024" i="22"/>
  <c r="L1024" i="22"/>
  <c r="K451" i="22"/>
  <c r="N452" i="22"/>
  <c r="J266" i="22"/>
  <c r="L153" i="22"/>
  <c r="N153" i="22"/>
  <c r="L634" i="22"/>
  <c r="L633" i="22"/>
  <c r="L632" i="22"/>
  <c r="N635" i="22"/>
  <c r="N634" i="22"/>
  <c r="N633" i="22"/>
  <c r="N632" i="22"/>
  <c r="J447" i="22"/>
  <c r="I446" i="22"/>
  <c r="L50" i="22"/>
  <c r="N62" i="22"/>
  <c r="N50" i="22"/>
  <c r="L433" i="22"/>
  <c r="N434" i="22"/>
  <c r="N433" i="22"/>
  <c r="N1091" i="22"/>
  <c r="N1127" i="22"/>
  <c r="H415" i="22"/>
  <c r="H338" i="22"/>
  <c r="L137" i="22"/>
  <c r="L136" i="22"/>
  <c r="N1094" i="22"/>
  <c r="N894" i="22"/>
  <c r="N893" i="22"/>
  <c r="N666" i="22"/>
  <c r="I15" i="22"/>
  <c r="M99" i="22"/>
  <c r="M98" i="22"/>
  <c r="N1106" i="22"/>
  <c r="J914" i="22"/>
  <c r="J858" i="22"/>
  <c r="J850" i="22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/>
  <c r="J15" i="22"/>
  <c r="N1082" i="22"/>
  <c r="N672" i="22"/>
  <c r="L643" i="22"/>
  <c r="L642" i="22"/>
  <c r="L431" i="22"/>
  <c r="N871" i="22"/>
  <c r="N869" i="22"/>
  <c r="N868" i="22"/>
  <c r="N720" i="22"/>
  <c r="N719" i="22"/>
  <c r="N676" i="22"/>
  <c r="J63" i="22"/>
  <c r="J49" i="22"/>
  <c r="L1074" i="22"/>
  <c r="N888" i="22"/>
  <c r="N887" i="22"/>
  <c r="N626" i="22"/>
  <c r="N625" i="22"/>
  <c r="N624" i="22"/>
  <c r="L666" i="22"/>
  <c r="N208" i="22"/>
  <c r="N293" i="22"/>
  <c r="L304" i="22"/>
  <c r="L303" i="22"/>
  <c r="L775" i="22"/>
  <c r="N777" i="22"/>
  <c r="N775" i="22"/>
  <c r="N1064" i="22"/>
  <c r="L1064" i="22"/>
  <c r="N1032" i="22"/>
  <c r="L1032" i="22"/>
  <c r="J770" i="22"/>
  <c r="L771" i="22"/>
  <c r="L770" i="22"/>
  <c r="L117" i="22"/>
  <c r="N117" i="22"/>
  <c r="J451" i="22"/>
  <c r="I450" i="22"/>
  <c r="L507" i="22"/>
  <c r="L506" i="22"/>
  <c r="N508" i="22"/>
  <c r="N507" i="22"/>
  <c r="N506" i="22"/>
  <c r="L381" i="22"/>
  <c r="N381" i="22"/>
  <c r="L154" i="22"/>
  <c r="N154" i="22"/>
  <c r="L119" i="22"/>
  <c r="N1098" i="22"/>
  <c r="L1098" i="22"/>
  <c r="N1040" i="22"/>
  <c r="L1040" i="22"/>
  <c r="N984" i="22"/>
  <c r="L984" i="22"/>
  <c r="J454" i="22"/>
  <c r="M454" i="22"/>
  <c r="I453" i="22"/>
  <c r="L100" i="22"/>
  <c r="N101" i="22"/>
  <c r="N100" i="22"/>
  <c r="L41" i="22"/>
  <c r="N42" i="22"/>
  <c r="N41" i="22"/>
  <c r="L708" i="22"/>
  <c r="L707" i="22"/>
  <c r="L706" i="22"/>
  <c r="L705" i="22"/>
  <c r="N711" i="22"/>
  <c r="N708" i="22"/>
  <c r="N707" i="22"/>
  <c r="N706" i="22"/>
  <c r="N705" i="22"/>
  <c r="L368" i="22"/>
  <c r="N368" i="22"/>
  <c r="L373" i="22"/>
  <c r="N373" i="22"/>
  <c r="L369" i="22"/>
  <c r="N369" i="22"/>
  <c r="N496" i="22"/>
  <c r="N494" i="22"/>
  <c r="N493" i="22"/>
  <c r="N547" i="22"/>
  <c r="N546" i="22"/>
  <c r="N545" i="22"/>
  <c r="L1105" i="22"/>
  <c r="L1093" i="22"/>
  <c r="L1085" i="22"/>
  <c r="L1077" i="22"/>
  <c r="L1069" i="22"/>
  <c r="J137" i="22"/>
  <c r="J136" i="22"/>
  <c r="I49" i="22"/>
  <c r="L983" i="22"/>
  <c r="I224" i="22"/>
  <c r="I207" i="22"/>
  <c r="M56" i="22"/>
  <c r="M55" i="22"/>
  <c r="L169" i="22"/>
  <c r="L168" i="22"/>
  <c r="M90" i="22"/>
  <c r="M89" i="22"/>
  <c r="L874" i="22"/>
  <c r="N643" i="22"/>
  <c r="N642" i="22"/>
  <c r="N304" i="22"/>
  <c r="N303" i="22"/>
  <c r="N881" i="22"/>
  <c r="N880" i="22"/>
  <c r="N698" i="22"/>
  <c r="N172" i="22"/>
  <c r="N169" i="22"/>
  <c r="N168" i="22"/>
  <c r="M119" i="22"/>
  <c r="M116" i="22"/>
  <c r="N367" i="22"/>
  <c r="N365" i="22"/>
  <c r="N364" i="22"/>
  <c r="N913" i="22"/>
  <c r="N912" i="22"/>
  <c r="N909" i="22"/>
  <c r="N908" i="22"/>
  <c r="N905" i="22"/>
  <c r="N713" i="22"/>
  <c r="N712" i="22"/>
  <c r="N665" i="22"/>
  <c r="M137" i="22"/>
  <c r="M136" i="22"/>
  <c r="N1132" i="22"/>
  <c r="L239" i="22"/>
  <c r="M542" i="22"/>
  <c r="N181" i="22"/>
  <c r="N135" i="22"/>
  <c r="M30" i="22"/>
  <c r="M10" i="22"/>
  <c r="N15" i="22"/>
  <c r="N1079" i="22"/>
  <c r="N1083" i="22"/>
  <c r="J1136" i="22"/>
  <c r="N1136" i="22"/>
  <c r="L112" i="22"/>
  <c r="L110" i="22"/>
  <c r="J110" i="22"/>
  <c r="I427" i="22"/>
  <c r="J428" i="22"/>
  <c r="J427" i="22"/>
  <c r="L61" i="22"/>
  <c r="J60" i="22"/>
  <c r="J56" i="22"/>
  <c r="J55" i="22"/>
  <c r="L95" i="22"/>
  <c r="J94" i="22"/>
  <c r="J90" i="22"/>
  <c r="J89" i="22"/>
  <c r="L115" i="22"/>
  <c r="J114" i="22"/>
  <c r="J113" i="22"/>
  <c r="H203" i="22"/>
  <c r="J203" i="22"/>
  <c r="J204" i="22"/>
  <c r="K60" i="22"/>
  <c r="K56" i="22"/>
  <c r="K55" i="22"/>
  <c r="L45" i="22"/>
  <c r="J44" i="22"/>
  <c r="J43" i="22"/>
  <c r="L57" i="22"/>
  <c r="L107" i="22"/>
  <c r="J106" i="22"/>
  <c r="J105" i="22"/>
  <c r="L146" i="22"/>
  <c r="N146" i="22"/>
  <c r="J145" i="22"/>
  <c r="J144" i="22"/>
  <c r="J774" i="22"/>
  <c r="J767" i="22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/>
  <c r="J83" i="22"/>
  <c r="J82" i="22"/>
  <c r="L84" i="22"/>
  <c r="I840" i="22"/>
  <c r="I816" i="22"/>
  <c r="J841" i="22"/>
  <c r="J840" i="22"/>
  <c r="J978" i="22"/>
  <c r="I977" i="22"/>
  <c r="L91" i="22"/>
  <c r="N91" i="22"/>
  <c r="K94" i="22"/>
  <c r="K90" i="22"/>
  <c r="K89" i="22"/>
  <c r="K114" i="22"/>
  <c r="K113" i="22"/>
  <c r="L99" i="22"/>
  <c r="L98" i="22"/>
  <c r="J98" i="22"/>
  <c r="J431" i="22"/>
  <c r="J430" i="22"/>
  <c r="K44" i="22"/>
  <c r="K43" i="22"/>
  <c r="K453" i="22"/>
  <c r="K145" i="22"/>
  <c r="K144" i="22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/>
  <c r="L266" i="22"/>
  <c r="N266" i="22"/>
  <c r="N270" i="22"/>
  <c r="M455" i="22"/>
  <c r="L83" i="22"/>
  <c r="L82" i="22"/>
  <c r="N555" i="22"/>
  <c r="M447" i="22"/>
  <c r="J224" i="22"/>
  <c r="J207" i="22"/>
  <c r="L675" i="22"/>
  <c r="K542" i="22"/>
  <c r="K1142" i="22"/>
  <c r="L106" i="22"/>
  <c r="L105" i="22"/>
  <c r="J892" i="22"/>
  <c r="J891" i="22"/>
  <c r="M451" i="22"/>
  <c r="N714" i="22"/>
  <c r="N779" i="22"/>
  <c r="J543" i="22"/>
  <c r="J769" i="22"/>
  <c r="J768" i="22"/>
  <c r="I10" i="22"/>
  <c r="J30" i="22"/>
  <c r="J10" i="22"/>
  <c r="N30" i="22"/>
  <c r="N10" i="22"/>
  <c r="N874" i="22"/>
  <c r="L447" i="22"/>
  <c r="N447" i="22"/>
  <c r="N773" i="22"/>
  <c r="N772" i="22"/>
  <c r="N48" i="22"/>
  <c r="N47" i="22"/>
  <c r="L49" i="22"/>
  <c r="J816" i="22"/>
  <c r="N901" i="22"/>
  <c r="N49" i="22"/>
  <c r="H542" i="22"/>
  <c r="I415" i="22"/>
  <c r="I338" i="22"/>
  <c r="N84" i="22"/>
  <c r="N83" i="22"/>
  <c r="N82" i="22"/>
  <c r="N99" i="22"/>
  <c r="N98" i="22"/>
  <c r="L116" i="22"/>
  <c r="N107" i="22"/>
  <c r="N106" i="22"/>
  <c r="N105" i="22"/>
  <c r="N112" i="22"/>
  <c r="N110" i="22"/>
  <c r="N978" i="22"/>
  <c r="L769" i="22"/>
  <c r="L768" i="22"/>
  <c r="N145" i="22"/>
  <c r="N144" i="22"/>
  <c r="L542" i="22"/>
  <c r="L1142" i="22"/>
  <c r="L94" i="22"/>
  <c r="L90" i="22"/>
  <c r="L89" i="22"/>
  <c r="N95" i="22"/>
  <c r="N94" i="22"/>
  <c r="N90" i="22"/>
  <c r="N89" i="22"/>
  <c r="J446" i="22"/>
  <c r="L439" i="22"/>
  <c r="L432" i="22"/>
  <c r="N440" i="22"/>
  <c r="N439" i="22"/>
  <c r="N432" i="22"/>
  <c r="J450" i="22"/>
  <c r="N892" i="22"/>
  <c r="N891" i="22"/>
  <c r="L451" i="22"/>
  <c r="N451" i="22"/>
  <c r="I542" i="22"/>
  <c r="J415" i="22"/>
  <c r="J338" i="22"/>
  <c r="M1142" i="22"/>
  <c r="L454" i="22"/>
  <c r="N454" i="22"/>
  <c r="N119" i="22"/>
  <c r="N116" i="22"/>
  <c r="N675" i="22"/>
  <c r="L44" i="22"/>
  <c r="L43" i="22"/>
  <c r="N45" i="22"/>
  <c r="N57" i="22"/>
  <c r="L114" i="22"/>
  <c r="L113" i="22"/>
  <c r="N115" i="22"/>
  <c r="N114" i="22"/>
  <c r="N113" i="22"/>
  <c r="L60" i="22"/>
  <c r="L56" i="22"/>
  <c r="L55" i="22"/>
  <c r="N61" i="22"/>
  <c r="N60" i="22"/>
  <c r="N56" i="22"/>
  <c r="N55" i="22"/>
  <c r="J453" i="22"/>
  <c r="M453" i="22"/>
  <c r="K450" i="22"/>
  <c r="K446" i="22"/>
  <c r="L978" i="22"/>
  <c r="L145" i="22"/>
  <c r="L144" i="22"/>
  <c r="N104" i="22"/>
  <c r="N103" i="22"/>
  <c r="N771" i="22"/>
  <c r="N770" i="22"/>
  <c r="J977" i="22"/>
  <c r="N977" i="22"/>
  <c r="L1136" i="22"/>
  <c r="H10" i="22"/>
  <c r="N224" i="22"/>
  <c r="N207" i="22"/>
  <c r="N543" i="22"/>
  <c r="N542" i="22"/>
  <c r="N769" i="22"/>
  <c r="N768" i="22"/>
  <c r="N44" i="22"/>
  <c r="N43" i="22"/>
  <c r="J542" i="22"/>
  <c r="J1142" i="22"/>
  <c r="J1176" i="22"/>
  <c r="H1142" i="22"/>
  <c r="L453" i="22"/>
  <c r="N453" i="22"/>
  <c r="I1142" i="22"/>
  <c r="M450" i="22"/>
  <c r="M446" i="22"/>
  <c r="L450" i="22"/>
  <c r="N450" i="22"/>
  <c r="L446" i="22"/>
  <c r="N446" i="22"/>
  <c r="L977" i="22"/>
  <c r="N1142" i="22"/>
  <c r="J1186" i="22"/>
  <c r="D11" i="52"/>
  <c r="D10" i="52"/>
  <c r="D9" i="52"/>
  <c r="D8" i="52"/>
  <c r="D7" i="52"/>
  <c r="F7" i="52" s="1"/>
  <c r="G12" i="52"/>
  <c r="H12" i="52"/>
  <c r="G11" i="34"/>
  <c r="F11" i="34"/>
  <c r="E11" i="34"/>
  <c r="E9" i="34"/>
  <c r="E10" i="34"/>
  <c r="E8" i="34"/>
  <c r="D11" i="34"/>
  <c r="C11" i="34"/>
  <c r="B9" i="34"/>
  <c r="B10" i="34"/>
  <c r="B8" i="34"/>
  <c r="C11" i="33"/>
  <c r="D11" i="33"/>
  <c r="B8" i="33"/>
  <c r="B11" i="33"/>
  <c r="J10" i="25"/>
  <c r="K10" i="25"/>
  <c r="I10" i="25"/>
  <c r="H9" i="25"/>
  <c r="H8" i="25"/>
  <c r="E10" i="25"/>
  <c r="F10" i="25"/>
  <c r="G10" i="25"/>
  <c r="D9" i="25"/>
  <c r="D8" i="25"/>
  <c r="D10" i="25"/>
  <c r="B11" i="34"/>
  <c r="H10" i="25"/>
  <c r="E8" i="52"/>
  <c r="G11" i="52"/>
  <c r="E11" i="52"/>
  <c r="E10" i="52"/>
  <c r="E9" i="52"/>
  <c r="G10" i="52"/>
  <c r="G9" i="52"/>
  <c r="E7" i="52"/>
  <c r="E12" i="52" s="1"/>
  <c r="G7" i="52" l="1"/>
  <c r="F8" i="52"/>
  <c r="G8" i="52"/>
  <c r="D12" i="52"/>
  <c r="F11" i="52" l="1"/>
  <c r="F10" i="52"/>
  <c r="F9" i="52"/>
  <c r="F12" i="52" l="1"/>
</calcChain>
</file>

<file path=xl/sharedStrings.xml><?xml version="1.0" encoding="utf-8"?>
<sst xmlns="http://schemas.openxmlformats.org/spreadsheetml/2006/main" count="5623" uniqueCount="879">
  <si>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</si>
  <si>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</si>
  <si>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</si>
  <si>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</si>
  <si>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</si>
  <si>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</si>
  <si>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</si>
  <si>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</si>
  <si>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</si>
  <si>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</si>
  <si>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</si>
  <si>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</si>
  <si>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</si>
  <si>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</si>
  <si>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</si>
  <si>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</si>
  <si>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</si>
  <si>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</si>
  <si>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</si>
  <si>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</si>
  <si>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</si>
  <si>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</si>
  <si>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</si>
  <si>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</si>
  <si>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</si>
  <si>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</si>
  <si>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</si>
  <si>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</si>
  <si>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</si>
  <si>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</si>
  <si>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</si>
  <si>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</si>
  <si>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</si>
  <si>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</si>
  <si>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</si>
  <si>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</si>
  <si>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</si>
  <si>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</si>
  <si>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</si>
  <si>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</si>
  <si>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</si>
  <si>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</si>
  <si>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</si>
  <si>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</si>
  <si>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</si>
  <si>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</si>
  <si>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</si>
  <si>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</si>
  <si>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</si>
  <si>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</si>
  <si>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</si>
  <si>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</si>
  <si>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</si>
  <si>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</si>
  <si>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</si>
  <si>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</si>
  <si>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</si>
  <si>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</si>
  <si>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</si>
  <si>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</si>
  <si>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</si>
  <si>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</si>
  <si>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</si>
  <si>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</si>
  <si>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</si>
  <si>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</si>
  <si>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</si>
  <si>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</si>
  <si>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</si>
  <si>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</si>
  <si>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</si>
  <si>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</si>
  <si>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</si>
  <si>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</si>
  <si>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</si>
  <si>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</si>
  <si>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</si>
  <si>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</si>
  <si>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</si>
  <si>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</si>
  <si>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</si>
  <si>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</si>
  <si>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</si>
  <si>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</si>
  <si>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</si>
  <si>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</si>
  <si>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</si>
  <si>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</si>
  <si>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</si>
  <si>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</si>
  <si>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</si>
  <si>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</si>
  <si>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</si>
  <si>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</si>
  <si>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</si>
  <si>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</si>
  <si>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</si>
  <si>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</si>
  <si>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</si>
  <si>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</si>
  <si>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</si>
  <si>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</si>
  <si>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</si>
  <si>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</si>
  <si>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</si>
  <si>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</si>
  <si>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</si>
  <si>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</si>
  <si>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</si>
  <si>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</si>
  <si>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</si>
  <si>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</si>
  <si>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</si>
  <si>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</si>
  <si>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</si>
  <si>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</si>
  <si>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</si>
  <si>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</si>
  <si>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</si>
  <si>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</si>
  <si>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</si>
  <si>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</si>
  <si>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</si>
  <si>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</si>
  <si>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</si>
  <si>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</si>
  <si>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</si>
  <si>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</si>
  <si>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</si>
  <si>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</si>
  <si>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</si>
  <si>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</si>
  <si>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</si>
  <si>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</si>
  <si>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</si>
  <si>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</si>
  <si>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</si>
  <si>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</si>
  <si>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</si>
  <si>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</si>
  <si>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</si>
  <si>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</si>
  <si>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</si>
  <si>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</si>
  <si>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</si>
  <si>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</si>
  <si>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</si>
  <si>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</si>
  <si>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</si>
  <si>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</si>
  <si>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</si>
  <si>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</si>
  <si>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</si>
  <si>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</si>
  <si>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</si>
  <si>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</si>
  <si>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</si>
  <si>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</si>
  <si>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</si>
  <si>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</si>
  <si>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</si>
  <si>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</si>
  <si>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</si>
  <si>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</si>
  <si>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</si>
  <si>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</si>
  <si>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</si>
  <si>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</si>
  <si>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</si>
  <si>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</si>
  <si>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</si>
  <si>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</si>
  <si>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</si>
  <si>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</si>
  <si>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</si>
  <si>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</si>
  <si>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</si>
  <si>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</si>
  <si>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</si>
  <si>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</si>
  <si>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</si>
  <si>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</si>
  <si>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</si>
  <si>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</si>
  <si>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Изменения (+;-)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</si>
  <si>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</si>
  <si>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</si>
  <si>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</si>
  <si>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</si>
  <si>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</si>
  <si>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</si>
  <si>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</si>
  <si>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</si>
  <si>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</si>
  <si>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</si>
  <si>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</si>
  <si>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</si>
  <si>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</si>
  <si>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</si>
  <si>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</si>
  <si>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</si>
  <si>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</si>
  <si>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</si>
  <si>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</si>
  <si>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Органы внутренних дел</t>
  </si>
  <si>
    <t>09</t>
  </si>
  <si>
    <t>Обеспечение пожарной безопасности</t>
  </si>
  <si>
    <t>10</t>
  </si>
  <si>
    <t>Общеэкономические вопросы</t>
  </si>
  <si>
    <t>Сельское хозяйство и рыболовство</t>
  </si>
  <si>
    <t>Водное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</si>
  <si>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</si>
  <si>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</si>
  <si>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</si>
  <si>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</si>
  <si>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</si>
  <si>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</si>
  <si>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</si>
  <si>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</si>
  <si>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</si>
  <si>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08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</si>
  <si>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</si>
  <si>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</si>
  <si>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</si>
  <si>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</si>
  <si>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</si>
  <si>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</si>
  <si>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</si>
  <si>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</si>
  <si>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</si>
  <si>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</si>
  <si>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</si>
  <si>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</si>
  <si>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</si>
  <si>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</si>
  <si>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</si>
  <si>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</si>
  <si>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</si>
  <si>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</si>
  <si>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</si>
  <si>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</si>
  <si>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</si>
  <si>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</si>
  <si>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</si>
  <si>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</si>
  <si>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</si>
  <si>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</si>
  <si>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</si>
  <si>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</si>
  <si>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</si>
  <si>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</si>
  <si>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</si>
  <si>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</si>
  <si>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</si>
  <si>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</si>
  <si>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</si>
  <si>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</si>
  <si>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</si>
  <si>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</si>
  <si>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</si>
  <si>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</si>
  <si>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</si>
  <si>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</si>
  <si>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</t>
  </si>
  <si>
    <t>Другие вопросы в области физической культуры и спорта</t>
  </si>
  <si>
    <t>Периодическая печать и издательства</t>
  </si>
  <si>
    <t>Обслуживание внутреннего государственного и муниципального долга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</si>
  <si>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</si>
  <si>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</si>
  <si>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</si>
  <si>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</si>
  <si>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</si>
  <si>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</si>
  <si>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</si>
  <si>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</si>
  <si>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</si>
  <si>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</si>
  <si>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</si>
  <si>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</si>
  <si>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</si>
  <si>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</si>
  <si>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</si>
  <si>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</si>
  <si>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</si>
  <si>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</si>
  <si>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</si>
  <si>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</si>
  <si>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</si>
  <si>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</si>
  <si>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</si>
  <si>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</si>
  <si>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</si>
  <si>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</si>
  <si>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</si>
  <si>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</si>
  <si>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</si>
  <si>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</si>
  <si>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</si>
  <si>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</si>
  <si>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</si>
  <si>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</si>
  <si>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</si>
  <si>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</si>
  <si>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</si>
  <si>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</si>
  <si>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</si>
  <si>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</si>
  <si>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</si>
  <si>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</si>
  <si>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</si>
  <si>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</si>
  <si>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</si>
  <si>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</si>
  <si>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</si>
  <si>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</si>
  <si>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</si>
  <si>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</si>
  <si>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</si>
  <si>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</si>
  <si>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</si>
  <si>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</si>
  <si>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</si>
  <si>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</si>
  <si>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</si>
  <si>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</si>
  <si>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</si>
  <si>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</si>
  <si>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</si>
  <si>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</si>
  <si>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</si>
  <si>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</si>
  <si>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</si>
  <si>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</si>
  <si>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</si>
  <si>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</si>
  <si>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</si>
  <si>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</si>
  <si>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</si>
  <si>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</si>
  <si>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</si>
  <si>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</si>
  <si>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</si>
  <si>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</si>
  <si>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</si>
  <si>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</si>
  <si>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</si>
  <si>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</si>
  <si>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</si>
  <si>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</si>
  <si>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</si>
  <si>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</si>
  <si>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</si>
  <si>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</si>
  <si>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</si>
  <si>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</si>
  <si>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</si>
  <si>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</si>
  <si>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</si>
  <si>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</si>
  <si>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</si>
  <si>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</si>
  <si>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</si>
  <si>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</si>
  <si>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</si>
  <si>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</si>
  <si>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</si>
  <si>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</si>
  <si>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</si>
  <si>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</si>
  <si>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</si>
  <si>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</si>
  <si>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</si>
  <si>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</si>
  <si>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</si>
  <si>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</si>
  <si>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</si>
  <si>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</si>
  <si>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</si>
  <si>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</si>
  <si>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</si>
  <si>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</si>
  <si>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</si>
  <si>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</si>
  <si>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</si>
  <si>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</si>
  <si>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</si>
  <si>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</si>
  <si>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</si>
  <si>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</si>
  <si>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</si>
  <si>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</si>
  <si>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</si>
  <si>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</si>
  <si>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</si>
  <si>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</si>
  <si>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</si>
  <si>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</si>
  <si>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</si>
  <si>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</si>
  <si>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</si>
  <si>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</si>
  <si>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</si>
  <si>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</si>
  <si>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</si>
  <si>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</si>
  <si>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</si>
  <si>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</si>
  <si>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</si>
  <si>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</si>
  <si>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</si>
  <si>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</si>
  <si>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</si>
  <si>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</si>
  <si>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</si>
  <si>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</si>
  <si>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</si>
  <si>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</si>
  <si>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</si>
  <si>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</si>
  <si>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</si>
  <si>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</si>
  <si>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</si>
  <si>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</si>
  <si>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</si>
  <si>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</si>
  <si>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</si>
  <si>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</si>
  <si>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</si>
  <si>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</si>
  <si>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</si>
  <si>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</si>
  <si>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</si>
  <si>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</si>
  <si>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</si>
  <si>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</si>
  <si>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</si>
  <si>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</si>
  <si>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</si>
  <si>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</si>
  <si>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</si>
  <si>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</si>
  <si>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</si>
  <si>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</si>
  <si>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</si>
  <si>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</si>
  <si>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</si>
  <si>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</si>
  <si>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</si>
  <si>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</si>
  <si>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</si>
  <si>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</si>
  <si>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</si>
  <si>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</si>
  <si>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</si>
  <si>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</si>
  <si>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</si>
  <si>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</si>
  <si>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</si>
  <si>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</si>
  <si>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</si>
  <si>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</si>
  <si>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</si>
  <si>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</si>
  <si>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</si>
  <si>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</si>
  <si>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</si>
  <si>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</si>
  <si>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</si>
  <si>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</si>
  <si>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</si>
  <si>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</si>
  <si>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</si>
  <si>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</si>
  <si>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</si>
  <si>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</si>
  <si>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</si>
  <si>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</si>
  <si>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</si>
  <si>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</si>
  <si>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</si>
  <si>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</si>
  <si>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</si>
  <si>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</si>
  <si>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</si>
  <si>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</si>
  <si>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</si>
  <si>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</si>
  <si>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</si>
  <si>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</si>
  <si>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</si>
  <si>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</si>
  <si>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</si>
  <si>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</si>
  <si>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</si>
  <si>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</si>
  <si>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</si>
  <si>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</si>
  <si>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</si>
  <si>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</si>
  <si>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</si>
  <si>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</si>
  <si>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</si>
  <si>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</si>
  <si>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</si>
  <si>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</si>
  <si>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</si>
  <si>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</si>
  <si>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</si>
  <si>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</si>
  <si>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</si>
  <si>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</si>
  <si>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</si>
  <si>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</si>
  <si>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</si>
  <si>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</si>
  <si>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</si>
  <si>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</si>
  <si>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</si>
  <si>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</si>
  <si>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</si>
  <si>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</si>
  <si>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</si>
  <si>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</si>
  <si>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Всего</t>
  </si>
  <si>
    <t>3</t>
  </si>
  <si>
    <t>№ п/п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</si>
  <si>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</si>
  <si>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</si>
  <si>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</si>
  <si>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</si>
  <si>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</si>
  <si>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</si>
  <si>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</si>
  <si>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</si>
  <si>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</si>
  <si>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</si>
  <si>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</si>
  <si>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</si>
  <si>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</si>
  <si>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</si>
  <si>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</si>
  <si>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</si>
  <si>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</si>
  <si>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</si>
  <si>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</si>
  <si>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</si>
  <si>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</si>
  <si>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</si>
  <si>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</si>
  <si>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</si>
  <si>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</si>
  <si>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</si>
  <si>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</si>
  <si>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</si>
  <si>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</si>
  <si>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</si>
  <si>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</si>
  <si>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</si>
  <si>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</si>
  <si>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</si>
  <si>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</si>
  <si>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</si>
  <si>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</si>
  <si>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</si>
  <si>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</si>
  <si>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</si>
  <si>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</si>
  <si>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</si>
  <si>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</si>
  <si>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</si>
  <si>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</si>
  <si>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</si>
  <si>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</si>
  <si>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</si>
  <si>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</si>
  <si>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</si>
  <si>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</si>
  <si>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</si>
  <si>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</si>
  <si>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</si>
  <si>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</si>
  <si>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</si>
  <si>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</si>
  <si>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</si>
  <si>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</si>
  <si>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</si>
  <si>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</si>
  <si>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</si>
  <si>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</si>
  <si>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</si>
  <si>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</si>
  <si>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</si>
  <si>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</si>
  <si>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</si>
  <si>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</si>
  <si>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</si>
  <si>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</si>
  <si>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</si>
  <si>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</si>
  <si>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</si>
  <si>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</si>
  <si>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</si>
  <si>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</si>
  <si>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</si>
  <si>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</si>
  <si>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</si>
  <si>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</si>
  <si>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</si>
  <si>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</si>
  <si>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</si>
  <si>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</si>
  <si>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</si>
  <si>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</si>
  <si>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</si>
  <si>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</si>
  <si>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</si>
  <si>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</si>
  <si>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</si>
  <si>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</si>
  <si>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</si>
  <si>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</si>
  <si>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</si>
  <si>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</si>
  <si>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</si>
  <si>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</si>
  <si>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</si>
  <si>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</si>
  <si>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</si>
  <si>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</si>
  <si>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</si>
  <si>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</si>
  <si>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</si>
  <si>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</si>
  <si>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</si>
  <si>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</si>
  <si>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</si>
  <si>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</si>
  <si>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</si>
  <si>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</si>
  <si>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</si>
  <si>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</si>
  <si>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</si>
  <si>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</si>
  <si>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</si>
  <si>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</si>
  <si>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</si>
  <si>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</si>
  <si>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</si>
  <si>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</si>
  <si>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</si>
  <si>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</si>
  <si>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</si>
  <si>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</si>
  <si>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</si>
  <si>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</si>
  <si>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</si>
  <si>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</si>
  <si>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</si>
  <si>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</si>
  <si>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</si>
  <si>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</si>
  <si>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</si>
  <si>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</si>
  <si>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</si>
  <si>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</si>
  <si>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</si>
  <si>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</si>
  <si>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</si>
  <si>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</si>
  <si>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</si>
  <si>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</si>
  <si>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</si>
  <si>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</si>
  <si>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</si>
  <si>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</si>
  <si>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</si>
  <si>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</si>
  <si>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</si>
  <si>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</si>
  <si>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</si>
  <si>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</si>
  <si>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</si>
  <si>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</si>
  <si>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</si>
  <si>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</si>
  <si>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</si>
  <si>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</si>
  <si>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</si>
  <si>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</si>
  <si>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</si>
  <si>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</si>
  <si>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</si>
  <si>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</si>
  <si>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</si>
  <si>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</si>
  <si>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</si>
  <si>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</si>
  <si>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</si>
  <si>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</si>
  <si>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</si>
  <si>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</si>
  <si>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</si>
  <si>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</si>
  <si>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</si>
  <si>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</si>
  <si>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</si>
  <si>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</si>
  <si>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</si>
  <si>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</si>
  <si>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</si>
  <si>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</si>
  <si>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</si>
  <si>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</si>
  <si>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</si>
  <si>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</si>
  <si>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</si>
  <si>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</si>
  <si>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</si>
  <si>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</si>
  <si>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</si>
  <si>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</si>
  <si>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</si>
  <si>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</si>
  <si>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</si>
  <si>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</si>
  <si>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</si>
  <si>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</si>
  <si>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</si>
  <si>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</si>
  <si>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</si>
  <si>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</si>
  <si>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</si>
  <si>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</si>
  <si>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</si>
  <si>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</si>
  <si>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</si>
  <si>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</si>
  <si>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</si>
  <si>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</si>
  <si>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</si>
  <si>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</si>
  <si>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</si>
  <si>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</si>
  <si>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</si>
  <si>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</si>
  <si>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</si>
  <si>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</si>
  <si>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</si>
  <si>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</si>
  <si>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</si>
  <si>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</si>
  <si>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</si>
  <si>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</si>
  <si>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</si>
  <si>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</si>
  <si>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</si>
  <si>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</si>
  <si>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</si>
  <si>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</si>
  <si>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</si>
  <si>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</si>
  <si>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</si>
  <si>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</si>
  <si>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</si>
  <si>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</si>
  <si>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</si>
  <si>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</si>
  <si>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</si>
  <si>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</si>
  <si>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</si>
  <si>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</si>
  <si>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</si>
  <si>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</si>
  <si>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</si>
  <si>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</si>
  <si>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</si>
  <si>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</si>
  <si>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</si>
  <si>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</si>
  <si>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</si>
  <si>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</si>
  <si>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</si>
  <si>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</si>
  <si>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</si>
  <si>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</si>
  <si>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</si>
  <si>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</si>
  <si>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</si>
  <si>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</si>
  <si>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</si>
  <si>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</si>
  <si>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</si>
  <si>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</si>
  <si>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</si>
  <si>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</si>
  <si>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</si>
  <si>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</si>
  <si>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</si>
  <si>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</si>
  <si>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</si>
  <si>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</si>
  <si>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</si>
  <si>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</si>
  <si>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</si>
  <si>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</si>
  <si>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</si>
  <si>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Код</t>
  </si>
  <si>
    <t>Сумма                            на 2017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</si>
  <si>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</si>
  <si>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</si>
  <si>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</si>
  <si>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</si>
  <si>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</si>
  <si>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"Повышение эффективности систем жизнеобеспечения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</si>
  <si>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</si>
  <si>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</si>
  <si>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</si>
  <si>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</si>
  <si>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</si>
  <si>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</si>
  <si>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</si>
  <si>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</si>
  <si>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</si>
  <si>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</si>
  <si>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</si>
  <si>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</si>
  <si>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</si>
  <si>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</si>
  <si>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</si>
  <si>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</si>
  <si>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</si>
  <si>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</si>
  <si>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</si>
  <si>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</si>
  <si>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</si>
  <si>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</si>
  <si>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</si>
  <si>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</si>
  <si>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</si>
  <si>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</si>
  <si>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</si>
  <si>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</si>
  <si>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</si>
  <si>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</si>
  <si>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</si>
  <si>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</si>
  <si>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</si>
  <si>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>04 1 01 48000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</si>
  <si>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</si>
  <si>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</si>
  <si>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</si>
  <si>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</si>
  <si>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</si>
  <si>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</si>
  <si>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</si>
  <si>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</si>
  <si>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</si>
  <si>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</si>
  <si>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</si>
  <si>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</si>
  <si>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</si>
  <si>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</si>
  <si>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</si>
  <si>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</si>
  <si>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</si>
  <si>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</si>
  <si>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</si>
  <si>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</si>
  <si>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</si>
  <si>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</si>
  <si>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</si>
  <si>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</si>
  <si>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</si>
  <si>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</si>
  <si>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</si>
  <si>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Сумма на 2023 год</t>
  </si>
  <si>
    <t>Приложение 7</t>
  </si>
  <si>
    <t>к Решению "О бюджете муниципального образования "Улаганский район" на 2023 год и плановый период 2024 и 2025 годов"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</si>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</sst>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70" formatCode="#,##0.00_ ;[Red]\-#,##0.00\ "/>
  </numFmts>
  <fonts count="6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7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0" borderId="0"/>
    <xf numFmtId="0" fontId="30" fillId="0" borderId="0"/>
    <xf numFmtId="0" fontId="36" fillId="0" borderId="0">
      <alignment vertical="top"/>
    </xf>
    <xf numFmtId="0" fontId="55" fillId="0" borderId="0"/>
    <xf numFmtId="0" fontId="54" fillId="0" borderId="0"/>
    <xf numFmtId="0" fontId="30" fillId="0" borderId="0"/>
    <xf numFmtId="0" fontId="3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0" fillId="23" borderId="8" applyNumberFormat="0" applyFont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7" fillId="0" borderId="0"/>
  </cellStyleXfs>
  <cellXfs count="310">
    <xf numFmtId="0" fontId="0" fillId="0" borderId="0" xfId="0"/>
    <xf numFmtId="0" fontId="2" fillId="0" borderId="0" xfId="0" applyFont="1"/>
    <xf numFmtId="0" fontId="3" fillId="0" borderId="0" xfId="0" applyFont="1"/>
    <xf numFmtId="0" fontId="24" fillId="0" borderId="0" xfId="0" applyFont="1" applyAlignment="1">
      <alignment wrapText="1"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/>
    <xf numFmtId="49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1" fillId="0" borderId="0" xfId="0" applyFont="1"/>
    <xf numFmtId="49" fontId="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righ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3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4" fillId="0" borderId="0" xfId="0" applyFont="1" applyAlignment="1">
      <alignment wrapText="1"/>
    </xf>
    <xf numFmtId="0" fontId="34" fillId="0" borderId="0" xfId="0" applyFont="1" applyAlignment="1">
      <alignment horizontal="right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77" applyFill="1" applyBorder="1"/>
    <xf numFmtId="0" fontId="24" fillId="0" borderId="0" xfId="77" applyFont="1" applyFill="1" applyBorder="1"/>
    <xf numFmtId="167" fontId="24" fillId="0" borderId="0" xfId="77" applyNumberFormat="1" applyFont="1" applyFill="1" applyBorder="1"/>
    <xf numFmtId="0" fontId="3" fillId="0" borderId="0" xfId="77" applyFont="1" applyFill="1" applyBorder="1"/>
    <xf numFmtId="0" fontId="3" fillId="0" borderId="0" xfId="0" applyFont="1" applyAlignment="1">
      <alignment horizontal="center" vertical="top" wrapText="1"/>
    </xf>
    <xf numFmtId="0" fontId="24" fillId="0" borderId="0" xfId="0" applyFont="1" applyAlignment="1">
      <alignment horizontal="right" wrapText="1"/>
    </xf>
    <xf numFmtId="0" fontId="37" fillId="0" borderId="0" xfId="0" applyFont="1"/>
    <xf numFmtId="0" fontId="4" fillId="0" borderId="0" xfId="0" applyFont="1" applyAlignment="1">
      <alignment horizontal="center" vertical="top" wrapText="1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vertical="top" wrapText="1"/>
    </xf>
    <xf numFmtId="49" fontId="28" fillId="0" borderId="0" xfId="0" applyNumberFormat="1" applyFont="1" applyFill="1" applyAlignment="1">
      <alignment horizontal="center" vertical="top" wrapText="1"/>
    </xf>
    <xf numFmtId="0" fontId="38" fillId="0" borderId="0" xfId="0" applyFont="1" applyFill="1"/>
    <xf numFmtId="0" fontId="32" fillId="0" borderId="0" xfId="0" applyFont="1" applyFill="1"/>
    <xf numFmtId="0" fontId="39" fillId="0" borderId="0" xfId="0" applyFont="1" applyFill="1"/>
    <xf numFmtId="0" fontId="32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40" fillId="0" borderId="0" xfId="0" applyFont="1" applyFill="1"/>
    <xf numFmtId="0" fontId="41" fillId="0" borderId="0" xfId="0" applyFont="1" applyFill="1"/>
    <xf numFmtId="0" fontId="31" fillId="0" borderId="0" xfId="0" applyFont="1" applyFill="1"/>
    <xf numFmtId="0" fontId="28" fillId="0" borderId="0" xfId="0" applyFont="1" applyFill="1" applyBorder="1" applyAlignment="1">
      <alignment horizontal="center" vertical="top" wrapText="1"/>
    </xf>
    <xf numFmtId="0" fontId="28" fillId="0" borderId="0" xfId="0" applyFont="1" applyFill="1"/>
    <xf numFmtId="0" fontId="42" fillId="0" borderId="0" xfId="0" applyFont="1" applyFill="1"/>
    <xf numFmtId="0" fontId="43" fillId="0" borderId="0" xfId="0" applyFont="1" applyFill="1" applyAlignment="1">
      <alignment horizontal="center" vertical="center"/>
    </xf>
    <xf numFmtId="0" fontId="44" fillId="0" borderId="0" xfId="0" applyFont="1" applyFill="1"/>
    <xf numFmtId="0" fontId="43" fillId="0" borderId="0" xfId="0" applyFont="1" applyFill="1"/>
    <xf numFmtId="0" fontId="45" fillId="0" borderId="0" xfId="0" applyFont="1" applyFill="1"/>
    <xf numFmtId="0" fontId="46" fillId="0" borderId="0" xfId="0" applyFont="1" applyFill="1"/>
    <xf numFmtId="0" fontId="55" fillId="0" borderId="0" xfId="74"/>
    <xf numFmtId="164" fontId="0" fillId="0" borderId="0" xfId="91" applyFont="1"/>
    <xf numFmtId="0" fontId="49" fillId="0" borderId="0" xfId="74" applyFont="1"/>
    <xf numFmtId="0" fontId="49" fillId="24" borderId="0" xfId="74" applyFont="1" applyFill="1"/>
    <xf numFmtId="0" fontId="55" fillId="0" borderId="0" xfId="74" applyFill="1"/>
    <xf numFmtId="164" fontId="50" fillId="0" borderId="0" xfId="91" applyFont="1" applyFill="1"/>
    <xf numFmtId="0" fontId="50" fillId="0" borderId="0" xfId="74" applyFont="1" applyFill="1"/>
    <xf numFmtId="2" fontId="50" fillId="0" borderId="0" xfId="91" applyNumberFormat="1" applyFont="1" applyFill="1" applyAlignment="1">
      <alignment horizontal="center"/>
    </xf>
    <xf numFmtId="2" fontId="50" fillId="0" borderId="0" xfId="91" applyNumberFormat="1" applyFont="1" applyFill="1" applyAlignment="1">
      <alignment vertical="center"/>
    </xf>
    <xf numFmtId="2" fontId="50" fillId="0" borderId="0" xfId="74" applyNumberFormat="1" applyFont="1" applyFill="1"/>
    <xf numFmtId="165" fontId="55" fillId="0" borderId="0" xfId="74" applyNumberFormat="1"/>
    <xf numFmtId="165" fontId="55" fillId="0" borderId="0" xfId="74" applyNumberFormat="1" applyFill="1"/>
    <xf numFmtId="164" fontId="0" fillId="0" borderId="0" xfId="91" applyFont="1" applyFill="1"/>
    <xf numFmtId="0" fontId="3" fillId="0" borderId="0" xfId="72" applyFont="1"/>
    <xf numFmtId="0" fontId="51" fillId="0" borderId="0" xfId="74" applyFont="1"/>
    <xf numFmtId="164" fontId="30" fillId="0" borderId="0" xfId="91" applyFont="1"/>
    <xf numFmtId="0" fontId="4" fillId="0" borderId="18" xfId="72" applyFont="1" applyBorder="1" applyAlignment="1">
      <alignment horizontal="center" vertical="center" wrapText="1"/>
    </xf>
    <xf numFmtId="164" fontId="4" fillId="24" borderId="18" xfId="91" applyFont="1" applyFill="1" applyBorder="1" applyAlignment="1">
      <alignment horizontal="center" vertical="center" wrapText="1"/>
    </xf>
    <xf numFmtId="0" fontId="4" fillId="24" borderId="10" xfId="72" applyFont="1" applyFill="1" applyBorder="1" applyAlignment="1">
      <alignment vertical="center"/>
    </xf>
    <xf numFmtId="0" fontId="3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top"/>
    </xf>
    <xf numFmtId="0" fontId="51" fillId="0" borderId="0" xfId="74" applyFont="1" applyFill="1"/>
    <xf numFmtId="164" fontId="52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8" fillId="0" borderId="10" xfId="0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vertical="top" wrapText="1"/>
    </xf>
    <xf numFmtId="166" fontId="28" fillId="0" borderId="10" xfId="0" applyNumberFormat="1" applyFont="1" applyFill="1" applyBorder="1" applyAlignment="1">
      <alignment horizontal="center" vertical="top" wrapText="1"/>
    </xf>
    <xf numFmtId="14" fontId="28" fillId="0" borderId="10" xfId="0" applyNumberFormat="1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166" fontId="3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166" fontId="3" fillId="0" borderId="0" xfId="0" applyNumberFormat="1" applyFont="1" applyAlignment="1">
      <alignment horizontal="right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77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justify"/>
    </xf>
    <xf numFmtId="0" fontId="28" fillId="0" borderId="10" xfId="0" applyFont="1" applyBorder="1" applyAlignment="1">
      <alignment horizontal="center" wrapText="1"/>
    </xf>
    <xf numFmtId="166" fontId="28" fillId="0" borderId="10" xfId="0" applyNumberFormat="1" applyFont="1" applyBorder="1" applyAlignment="1">
      <alignment horizontal="center" wrapText="1"/>
    </xf>
    <xf numFmtId="0" fontId="5" fillId="0" borderId="10" xfId="72" applyFont="1" applyFill="1" applyBorder="1" applyAlignment="1">
      <alignment horizontal="justify" vertical="center" wrapText="1"/>
    </xf>
    <xf numFmtId="0" fontId="5" fillId="0" borderId="15" xfId="72" applyFont="1" applyFill="1" applyBorder="1" applyAlignment="1">
      <alignment horizontal="justify" vertical="center" wrapText="1"/>
    </xf>
    <xf numFmtId="0" fontId="5" fillId="0" borderId="14" xfId="72" applyFont="1" applyFill="1" applyBorder="1" applyAlignment="1">
      <alignment horizontal="justify" vertical="top" wrapText="1"/>
    </xf>
    <xf numFmtId="0" fontId="5" fillId="0" borderId="16" xfId="72" applyFont="1" applyFill="1" applyBorder="1" applyAlignment="1">
      <alignment horizontal="justify" vertical="top" wrapText="1"/>
    </xf>
    <xf numFmtId="4" fontId="3" fillId="24" borderId="10" xfId="72" applyNumberFormat="1" applyFont="1" applyFill="1" applyBorder="1" applyAlignment="1">
      <alignment horizontal="center" vertical="center" wrapText="1"/>
    </xf>
    <xf numFmtId="165" fontId="3" fillId="24" borderId="10" xfId="72" applyNumberFormat="1" applyFont="1" applyFill="1" applyBorder="1" applyAlignment="1">
      <alignment horizontal="center" vertical="center" wrapText="1"/>
    </xf>
    <xf numFmtId="165" fontId="28" fillId="24" borderId="10" xfId="74" applyNumberFormat="1" applyFont="1" applyFill="1" applyBorder="1" applyAlignment="1">
      <alignment horizontal="center" vertical="center"/>
    </xf>
    <xf numFmtId="4" fontId="28" fillId="24" borderId="10" xfId="74" applyNumberFormat="1" applyFont="1" applyFill="1" applyBorder="1" applyAlignment="1">
      <alignment horizontal="center" vertical="center"/>
    </xf>
    <xf numFmtId="164" fontId="28" fillId="0" borderId="10" xfId="91" applyFont="1" applyFill="1" applyBorder="1" applyAlignment="1">
      <alignment horizontal="center" vertical="center"/>
    </xf>
    <xf numFmtId="165" fontId="29" fillId="24" borderId="10" xfId="74" applyNumberFormat="1" applyFont="1" applyFill="1" applyBorder="1" applyAlignment="1">
      <alignment horizontal="center" vertical="center"/>
    </xf>
    <xf numFmtId="164" fontId="29" fillId="24" borderId="10" xfId="91" applyFont="1" applyFill="1" applyBorder="1" applyAlignment="1">
      <alignment horizontal="center" vertical="center"/>
    </xf>
    <xf numFmtId="2" fontId="29" fillId="24" borderId="10" xfId="91" applyNumberFormat="1" applyFont="1" applyFill="1" applyBorder="1" applyAlignment="1">
      <alignment horizontal="center" vertical="center"/>
    </xf>
    <xf numFmtId="0" fontId="32" fillId="0" borderId="0" xfId="72" applyFont="1" applyAlignment="1">
      <alignment vertical="center" wrapText="1"/>
    </xf>
    <xf numFmtId="2" fontId="3" fillId="0" borderId="10" xfId="0" applyNumberFormat="1" applyFont="1" applyBorder="1" applyAlignment="1">
      <alignment horizontal="center" vertical="top" wrapText="1"/>
    </xf>
    <xf numFmtId="164" fontId="0" fillId="0" borderId="0" xfId="91" applyFont="1" applyAlignment="1">
      <alignment horizontal="right"/>
    </xf>
    <xf numFmtId="0" fontId="3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2" fontId="6" fillId="26" borderId="10" xfId="0" applyNumberFormat="1" applyFont="1" applyFill="1" applyBorder="1" applyAlignment="1">
      <alignment horizontal="center" vertical="center"/>
    </xf>
    <xf numFmtId="2" fontId="6" fillId="26" borderId="10" xfId="90" applyNumberFormat="1" applyFont="1" applyFill="1" applyBorder="1" applyAlignment="1">
      <alignment horizontal="center" vertical="center"/>
    </xf>
    <xf numFmtId="2" fontId="5" fillId="26" borderId="0" xfId="0" applyNumberFormat="1" applyFont="1" applyFill="1" applyAlignment="1">
      <alignment horizontal="center" vertical="center"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Alignment="1">
      <alignment horizontal="center" vertical="center"/>
    </xf>
    <xf numFmtId="2" fontId="35" fillId="0" borderId="10" xfId="0" applyNumberFormat="1" applyFont="1" applyFill="1" applyBorder="1" applyAlignment="1">
      <alignment horizontal="center" vertical="center"/>
    </xf>
    <xf numFmtId="2" fontId="35" fillId="0" borderId="11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 wrapText="1"/>
    </xf>
    <xf numFmtId="49" fontId="35" fillId="0" borderId="10" xfId="0" applyNumberFormat="1" applyFont="1" applyFill="1" applyBorder="1" applyAlignment="1">
      <alignment horizontal="center" vertical="center"/>
    </xf>
    <xf numFmtId="2" fontId="27" fillId="0" borderId="10" xfId="90" applyNumberFormat="1" applyFont="1" applyFill="1" applyBorder="1" applyAlignment="1">
      <alignment horizontal="center" vertical="center"/>
    </xf>
    <xf numFmtId="2" fontId="35" fillId="0" borderId="10" xfId="9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left" vertical="center" wrapText="1"/>
    </xf>
    <xf numFmtId="2" fontId="27" fillId="0" borderId="0" xfId="0" applyNumberFormat="1" applyFont="1" applyFill="1" applyAlignment="1">
      <alignment horizontal="center" vertical="center"/>
    </xf>
    <xf numFmtId="2" fontId="35" fillId="0" borderId="11" xfId="9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/>
    </xf>
    <xf numFmtId="2" fontId="27" fillId="0" borderId="11" xfId="9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justify" vertical="center" wrapText="1" shrinkToFit="1"/>
    </xf>
    <xf numFmtId="49" fontId="35" fillId="0" borderId="0" xfId="0" applyNumberFormat="1" applyFont="1" applyFill="1" applyAlignment="1">
      <alignment vertical="center"/>
    </xf>
    <xf numFmtId="0" fontId="35" fillId="0" borderId="10" xfId="0" applyFont="1" applyFill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shrinkToFit="1"/>
    </xf>
    <xf numFmtId="49" fontId="35" fillId="0" borderId="10" xfId="0" applyNumberFormat="1" applyFont="1" applyFill="1" applyBorder="1" applyAlignment="1">
      <alignment horizontal="left" vertical="center" wrapText="1"/>
    </xf>
    <xf numFmtId="2" fontId="5" fillId="26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27" fillId="0" borderId="11" xfId="0" applyNumberFormat="1" applyFont="1" applyFill="1" applyBorder="1" applyAlignment="1">
      <alignment horizontal="center" vertical="center"/>
    </xf>
    <xf numFmtId="2" fontId="35" fillId="0" borderId="12" xfId="0" applyNumberFormat="1" applyFont="1" applyFill="1" applyBorder="1" applyAlignment="1">
      <alignment horizontal="center" vertical="center"/>
    </xf>
    <xf numFmtId="2" fontId="35" fillId="0" borderId="15" xfId="0" applyNumberFormat="1" applyFont="1" applyFill="1" applyBorder="1" applyAlignment="1">
      <alignment horizontal="center" vertical="center"/>
    </xf>
    <xf numFmtId="2" fontId="35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5" fillId="25" borderId="0" xfId="0" applyFont="1" applyFill="1" applyAlignment="1">
      <alignment horizontal="center"/>
    </xf>
    <xf numFmtId="0" fontId="3" fillId="25" borderId="0" xfId="0" applyFont="1" applyFill="1" applyBorder="1" applyAlignment="1">
      <alignment horizontal="center" wrapText="1"/>
    </xf>
    <xf numFmtId="0" fontId="3" fillId="25" borderId="0" xfId="0" applyFont="1" applyFill="1" applyBorder="1" applyAlignment="1">
      <alignment horizontal="justify" vertical="center" wrapText="1"/>
    </xf>
    <xf numFmtId="0" fontId="3" fillId="25" borderId="0" xfId="0" applyFont="1" applyFill="1" applyBorder="1" applyAlignment="1">
      <alignment horizontal="right" wrapText="1"/>
    </xf>
    <xf numFmtId="0" fontId="4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justify" vertical="center" wrapText="1"/>
    </xf>
    <xf numFmtId="164" fontId="58" fillId="25" borderId="10" xfId="92" applyNumberFormat="1" applyFont="1" applyFill="1" applyBorder="1" applyAlignment="1">
      <alignment horizontal="center" vertical="center" wrapText="1"/>
    </xf>
    <xf numFmtId="168" fontId="58" fillId="25" borderId="10" xfId="92" applyNumberFormat="1" applyFont="1" applyFill="1" applyBorder="1" applyAlignment="1">
      <alignment horizontal="center" vertical="center" wrapText="1"/>
    </xf>
    <xf numFmtId="49" fontId="4" fillId="25" borderId="10" xfId="0" applyNumberFormat="1" applyFont="1" applyFill="1" applyBorder="1" applyAlignment="1">
      <alignment vertical="center"/>
    </xf>
    <xf numFmtId="168" fontId="59" fillId="0" borderId="10" xfId="92" applyNumberFormat="1" applyFont="1" applyFill="1" applyBorder="1" applyAlignment="1">
      <alignment horizontal="center" vertical="center" wrapText="1"/>
    </xf>
    <xf numFmtId="168" fontId="59" fillId="0" borderId="14" xfId="92" applyNumberFormat="1" applyFont="1" applyFill="1" applyBorder="1" applyAlignment="1">
      <alignment horizontal="center" vertical="center" wrapText="1"/>
    </xf>
    <xf numFmtId="168" fontId="59" fillId="0" borderId="0" xfId="92" applyNumberFormat="1" applyFont="1" applyFill="1" applyBorder="1" applyAlignment="1">
      <alignment horizontal="center" vertical="center" wrapText="1"/>
    </xf>
    <xf numFmtId="0" fontId="0" fillId="0" borderId="0" xfId="0" applyBorder="1"/>
    <xf numFmtId="164" fontId="59" fillId="0" borderId="10" xfId="92" applyNumberFormat="1" applyFont="1" applyFill="1" applyBorder="1" applyAlignment="1">
      <alignment vertical="center" wrapText="1"/>
    </xf>
    <xf numFmtId="0" fontId="35" fillId="0" borderId="15" xfId="0" applyFont="1" applyFill="1" applyBorder="1" applyAlignment="1">
      <alignment horizontal="left" vertical="center" wrapText="1"/>
    </xf>
    <xf numFmtId="49" fontId="35" fillId="0" borderId="15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wrapText="1"/>
    </xf>
    <xf numFmtId="3" fontId="35" fillId="0" borderId="10" xfId="0" applyNumberFormat="1" applyFont="1" applyFill="1" applyBorder="1" applyAlignment="1">
      <alignment horizontal="center" vertical="center"/>
    </xf>
    <xf numFmtId="2" fontId="35" fillId="0" borderId="0" xfId="0" applyNumberFormat="1" applyFont="1" applyFill="1" applyBorder="1" applyAlignment="1">
      <alignment horizontal="center" vertical="center"/>
    </xf>
    <xf numFmtId="2" fontId="35" fillId="0" borderId="19" xfId="0" applyNumberFormat="1" applyFont="1" applyFill="1" applyBorder="1" applyAlignment="1">
      <alignment horizontal="center" vertical="center"/>
    </xf>
    <xf numFmtId="49" fontId="35" fillId="0" borderId="20" xfId="75" applyNumberFormat="1" applyFont="1" applyFill="1" applyBorder="1" applyAlignment="1">
      <alignment horizontal="left" vertical="center" wrapText="1"/>
    </xf>
    <xf numFmtId="49" fontId="35" fillId="0" borderId="20" xfId="75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justify" vertical="center" wrapText="1" shrinkToFit="1"/>
    </xf>
    <xf numFmtId="0" fontId="35" fillId="0" borderId="0" xfId="0" applyFont="1" applyFill="1" applyAlignment="1">
      <alignment vertical="center" wrapText="1"/>
    </xf>
    <xf numFmtId="49" fontId="35" fillId="0" borderId="10" xfId="0" applyNumberFormat="1" applyFont="1" applyFill="1" applyBorder="1" applyAlignment="1">
      <alignment horizontal="justify" vertical="center" shrinkToFit="1"/>
    </xf>
    <xf numFmtId="0" fontId="35" fillId="0" borderId="15" xfId="0" applyFont="1" applyFill="1" applyBorder="1" applyAlignment="1">
      <alignment horizontal="center" vertical="center" wrapText="1"/>
    </xf>
    <xf numFmtId="49" fontId="35" fillId="0" borderId="15" xfId="0" applyNumberFormat="1" applyFont="1" applyFill="1" applyBorder="1" applyAlignment="1">
      <alignment horizontal="center" vertical="center"/>
    </xf>
    <xf numFmtId="49" fontId="35" fillId="0" borderId="10" xfId="84" applyNumberFormat="1" applyFont="1" applyFill="1" applyBorder="1" applyAlignment="1">
      <alignment horizontal="center" vertical="center" wrapText="1"/>
    </xf>
    <xf numFmtId="2" fontId="35" fillId="0" borderId="0" xfId="84" applyNumberFormat="1" applyFont="1" applyFill="1" applyAlignment="1">
      <alignment horizontal="center" vertical="center"/>
    </xf>
    <xf numFmtId="2" fontId="35" fillId="0" borderId="14" xfId="0" applyNumberFormat="1" applyFont="1" applyFill="1" applyBorder="1" applyAlignment="1">
      <alignment horizontal="center" vertical="center"/>
    </xf>
    <xf numFmtId="49" fontId="35" fillId="0" borderId="10" xfId="75" applyNumberFormat="1" applyFont="1" applyFill="1" applyBorder="1" applyAlignment="1">
      <alignment horizontal="left" vertical="center" wrapText="1"/>
    </xf>
    <xf numFmtId="0" fontId="35" fillId="0" borderId="0" xfId="0" applyFont="1" applyFill="1" applyAlignment="1">
      <alignment vertical="center"/>
    </xf>
    <xf numFmtId="0" fontId="27" fillId="0" borderId="10" xfId="0" applyFont="1" applyFill="1" applyBorder="1" applyAlignment="1">
      <alignment vertical="center"/>
    </xf>
    <xf numFmtId="49" fontId="27" fillId="0" borderId="10" xfId="0" applyNumberFormat="1" applyFont="1" applyFill="1" applyBorder="1" applyAlignment="1">
      <alignment horizontal="left" vertical="center" wrapText="1"/>
    </xf>
    <xf numFmtId="164" fontId="35" fillId="0" borderId="10" xfId="90" applyFont="1" applyFill="1" applyBorder="1" applyAlignment="1">
      <alignment horizontal="center" vertical="center" wrapText="1"/>
    </xf>
    <xf numFmtId="49" fontId="35" fillId="0" borderId="22" xfId="75" applyNumberFormat="1" applyFont="1" applyFill="1" applyBorder="1" applyAlignment="1">
      <alignment horizontal="left" vertical="center" wrapText="1"/>
    </xf>
    <xf numFmtId="49" fontId="35" fillId="0" borderId="10" xfId="75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vertical="center" wrapText="1"/>
    </xf>
    <xf numFmtId="2" fontId="35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5" fillId="0" borderId="23" xfId="75" applyNumberFormat="1" applyFont="1" applyFill="1" applyBorder="1" applyAlignment="1">
      <alignment horizontal="left" vertical="center" wrapText="1"/>
    </xf>
    <xf numFmtId="49" fontId="35" fillId="0" borderId="24" xfId="75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6" fillId="26" borderId="10" xfId="0" applyFont="1" applyFill="1" applyBorder="1" applyAlignment="1">
      <alignment horizontal="left" vertical="center"/>
    </xf>
    <xf numFmtId="0" fontId="6" fillId="26" borderId="10" xfId="0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/>
    <xf numFmtId="0" fontId="3" fillId="25" borderId="0" xfId="0" applyFont="1" applyFill="1" applyBorder="1" applyAlignment="1">
      <alignment horizontal="center" vertical="center"/>
    </xf>
    <xf numFmtId="2" fontId="3" fillId="0" borderId="0" xfId="0" applyNumberFormat="1" applyFont="1"/>
    <xf numFmtId="166" fontId="3" fillId="0" borderId="0" xfId="0" applyNumberFormat="1" applyFont="1"/>
    <xf numFmtId="43" fontId="3" fillId="0" borderId="0" xfId="0" applyNumberFormat="1" applyFont="1"/>
    <xf numFmtId="0" fontId="3" fillId="0" borderId="0" xfId="0" applyFont="1" applyAlignment="1">
      <alignment horizontal="right" vertical="center" wrapText="1"/>
    </xf>
    <xf numFmtId="164" fontId="58" fillId="25" borderId="10" xfId="92" applyFont="1" applyFill="1" applyBorder="1" applyAlignment="1">
      <alignment horizontal="center" vertical="center" wrapText="1"/>
    </xf>
    <xf numFmtId="164" fontId="58" fillId="25" borderId="10" xfId="92" applyFont="1" applyFill="1" applyBorder="1" applyAlignment="1">
      <alignment vertical="center" wrapText="1"/>
    </xf>
    <xf numFmtId="164" fontId="58" fillId="25" borderId="10" xfId="92" applyFont="1" applyFill="1" applyBorder="1" applyAlignment="1">
      <alignment horizontal="left" vertical="center" wrapText="1"/>
    </xf>
    <xf numFmtId="0" fontId="53" fillId="0" borderId="0" xfId="74" applyFont="1" applyFill="1" applyAlignment="1">
      <alignment wrapText="1"/>
    </xf>
    <xf numFmtId="0" fontId="4" fillId="24" borderId="18" xfId="72" applyFont="1" applyFill="1" applyBorder="1" applyAlignment="1">
      <alignment horizontal="center" vertical="center" wrapText="1"/>
    </xf>
    <xf numFmtId="0" fontId="51" fillId="0" borderId="17" xfId="74" applyFont="1" applyBorder="1" applyAlignment="1">
      <alignment horizontal="center" wrapText="1"/>
    </xf>
    <xf numFmtId="0" fontId="51" fillId="0" borderId="15" xfId="74" applyFont="1" applyBorder="1" applyAlignment="1">
      <alignment horizontal="center" wrapText="1"/>
    </xf>
    <xf numFmtId="0" fontId="4" fillId="24" borderId="17" xfId="72" applyFont="1" applyFill="1" applyBorder="1" applyAlignment="1">
      <alignment horizontal="center" vertical="center" wrapText="1"/>
    </xf>
    <xf numFmtId="0" fontId="4" fillId="24" borderId="15" xfId="72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" fillId="0" borderId="13" xfId="72" applyFont="1" applyFill="1" applyBorder="1" applyAlignment="1">
      <alignment horizontal="center" vertical="center" wrapText="1"/>
    </xf>
    <xf numFmtId="0" fontId="5" fillId="0" borderId="12" xfId="72" applyFont="1" applyFill="1" applyBorder="1" applyAlignment="1">
      <alignment horizontal="center" vertical="center" wrapText="1"/>
    </xf>
    <xf numFmtId="0" fontId="32" fillId="0" borderId="0" xfId="72" applyFont="1" applyAlignment="1">
      <alignment horizontal="center" vertical="center" wrapText="1"/>
    </xf>
    <xf numFmtId="0" fontId="4" fillId="24" borderId="10" xfId="72" applyFont="1" applyFill="1" applyBorder="1" applyAlignment="1">
      <alignment horizontal="center" vertical="center" wrapText="1"/>
    </xf>
    <xf numFmtId="0" fontId="4" fillId="0" borderId="14" xfId="72" applyFont="1" applyBorder="1" applyAlignment="1">
      <alignment horizontal="center" vertical="center" wrapText="1"/>
    </xf>
    <xf numFmtId="0" fontId="4" fillId="0" borderId="19" xfId="72" applyFont="1" applyBorder="1" applyAlignment="1">
      <alignment horizontal="center" vertical="center" wrapText="1"/>
    </xf>
    <xf numFmtId="0" fontId="4" fillId="0" borderId="11" xfId="72" applyFont="1" applyBorder="1" applyAlignment="1">
      <alignment horizontal="center" vertical="center" wrapText="1"/>
    </xf>
    <xf numFmtId="164" fontId="4" fillId="24" borderId="14" xfId="91" applyFont="1" applyFill="1" applyBorder="1" applyAlignment="1">
      <alignment horizontal="center" vertical="center" wrapText="1"/>
    </xf>
    <xf numFmtId="164" fontId="4" fillId="24" borderId="19" xfId="91" applyFont="1" applyFill="1" applyBorder="1" applyAlignment="1">
      <alignment horizontal="center" vertical="center" wrapText="1"/>
    </xf>
    <xf numFmtId="164" fontId="4" fillId="24" borderId="11" xfId="91" applyFont="1" applyFill="1" applyBorder="1" applyAlignment="1">
      <alignment horizontal="center" vertical="center" wrapText="1"/>
    </xf>
    <xf numFmtId="164" fontId="3" fillId="24" borderId="21" xfId="91" applyFont="1" applyFill="1" applyBorder="1" applyAlignment="1">
      <alignment horizontal="right" wrapText="1"/>
    </xf>
    <xf numFmtId="0" fontId="4" fillId="0" borderId="18" xfId="72" applyFont="1" applyBorder="1" applyAlignment="1">
      <alignment horizontal="center" vertical="center" wrapText="1"/>
    </xf>
    <xf numFmtId="0" fontId="4" fillId="0" borderId="17" xfId="72" applyFont="1" applyBorder="1" applyAlignment="1">
      <alignment horizontal="center" vertical="center" wrapText="1"/>
    </xf>
    <xf numFmtId="164" fontId="4" fillId="24" borderId="18" xfId="91" applyFont="1" applyFill="1" applyBorder="1" applyAlignment="1">
      <alignment horizontal="center" vertical="center" wrapText="1"/>
    </xf>
    <xf numFmtId="164" fontId="4" fillId="24" borderId="17" xfId="91" applyFont="1" applyFill="1" applyBorder="1" applyAlignment="1">
      <alignment horizontal="center" vertical="center" wrapText="1"/>
    </xf>
    <xf numFmtId="0" fontId="5" fillId="25" borderId="0" xfId="0" applyFont="1" applyFill="1" applyAlignment="1">
      <alignment horizontal="right" wrapText="1"/>
    </xf>
    <xf numFmtId="0" fontId="6" fillId="25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right"/>
    </xf>
    <xf numFmtId="0" fontId="28" fillId="0" borderId="10" xfId="0" applyFont="1" applyFill="1" applyBorder="1" applyAlignment="1">
      <alignment horizontal="left" vertical="top" wrapText="1"/>
    </xf>
    <xf numFmtId="0" fontId="33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center"/>
    </xf>
    <xf numFmtId="0" fontId="32" fillId="0" borderId="0" xfId="0" applyFont="1" applyFill="1" applyAlignment="1">
      <alignment horizontal="center" vertical="center" wrapText="1"/>
    </xf>
    <xf numFmtId="0" fontId="6" fillId="26" borderId="10" xfId="0" applyFont="1" applyFill="1" applyBorder="1" applyAlignment="1">
      <alignment vertical="center" wrapText="1"/>
    </xf>
    <xf numFmtId="0" fontId="5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/>
    </xf>
    <xf numFmtId="0" fontId="5" fillId="26" borderId="10" xfId="0" applyFont="1" applyFill="1" applyBorder="1" applyAlignment="1">
      <alignment vertical="center"/>
    </xf>
    <xf numFmtId="0" fontId="6" fillId="26" borderId="14" xfId="0" applyFont="1" applyFill="1" applyBorder="1" applyAlignment="1">
      <alignment vertical="center" wrapText="1"/>
    </xf>
    <xf numFmtId="0" fontId="6" fillId="26" borderId="19" xfId="0" applyFont="1" applyFill="1" applyBorder="1" applyAlignment="1">
      <alignment vertical="center" wrapText="1"/>
    </xf>
    <xf numFmtId="0" fontId="6" fillId="26" borderId="11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justify" vertical="center"/>
    </xf>
    <xf numFmtId="0" fontId="27" fillId="0" borderId="10" xfId="0" applyFont="1" applyFill="1" applyBorder="1" applyAlignment="1">
      <alignment horizontal="justify" vertical="center"/>
    </xf>
    <xf numFmtId="0" fontId="35" fillId="0" borderId="1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 textRotation="90"/>
    </xf>
    <xf numFmtId="0" fontId="27" fillId="0" borderId="1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right" vertical="center" wrapText="1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66FFCC"/>
      <color rgb="FF7DD7F7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102;&#1076;&#1078;&#1077;&#1090;%202016\&#1055;&#1088;&#1080;&#1083;&#1086;&#1078;&#1077;&#1085;&#1080;&#1103;%208-202222%20&#1074;&#1090;&#1086;&#1088;&#1086;&#1077;%20&#1073;&#1077;&#1079;%20&#1040;&#1040;&#1040;&#10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77" customWidth="1"/>
    <col min="2" max="2" width="27.140625" style="77" customWidth="1"/>
    <col min="3" max="3" width="35.85546875" style="77" customWidth="1"/>
    <col min="4" max="4" width="11.85546875" style="77" customWidth="1"/>
    <col min="5" max="5" width="15.5703125" style="77" customWidth="1"/>
    <col min="6" max="6" width="16.42578125" style="77" customWidth="1"/>
    <col min="7" max="7" width="13" style="77" customWidth="1"/>
    <col min="8" max="8" width="14.5703125" style="78" customWidth="1"/>
    <col min="9" max="10" width="15.42578125" style="78" customWidth="1"/>
    <col min="11" max="11" width="14.85546875" style="78" customWidth="1"/>
    <col min="12" max="12" width="9.140625" style="77"/>
    <col min="13" max="13" width="16.5703125" style="77" customWidth="1"/>
    <col min="14" max="16384" width="9.140625" style="77"/>
  </cols>
  <sheetData>
    <row r="1" spans="1:13" x14ac:dyDescent="0.25">
      <c r="K1" s="141" t="s">
        <v>580</v>
      </c>
    </row>
    <row r="2" spans="1:13" ht="69.75" customHeight="1" x14ac:dyDescent="0.3">
      <c r="A2" s="250"/>
      <c r="B2" s="250"/>
      <c r="C2" s="250"/>
      <c r="H2" s="77"/>
      <c r="I2" s="32"/>
      <c r="J2" s="256" t="s">
        <v>420</v>
      </c>
      <c r="K2" s="256"/>
    </row>
    <row r="3" spans="1:13" s="79" customFormat="1" ht="45" customHeight="1" x14ac:dyDescent="0.3">
      <c r="B3" s="259" t="s">
        <v>559</v>
      </c>
      <c r="C3" s="259"/>
      <c r="D3" s="259"/>
      <c r="E3" s="259"/>
      <c r="F3" s="259"/>
      <c r="G3" s="259"/>
      <c r="H3" s="259"/>
      <c r="I3" s="259"/>
      <c r="J3" s="139"/>
      <c r="K3" s="139"/>
    </row>
    <row r="4" spans="1:13" s="79" customFormat="1" ht="30" customHeight="1" x14ac:dyDescent="0.3">
      <c r="A4" s="90"/>
      <c r="B4" s="90"/>
      <c r="C4" s="90"/>
      <c r="D4" s="91"/>
      <c r="E4" s="91"/>
      <c r="F4" s="91"/>
      <c r="G4" s="91"/>
      <c r="H4" s="92"/>
      <c r="I4" s="267" t="s">
        <v>518</v>
      </c>
      <c r="J4" s="267"/>
      <c r="K4" s="267"/>
    </row>
    <row r="5" spans="1:13" s="79" customFormat="1" ht="45" customHeight="1" x14ac:dyDescent="0.3">
      <c r="A5" s="251" t="s">
        <v>549</v>
      </c>
      <c r="B5" s="251" t="s">
        <v>550</v>
      </c>
      <c r="C5" s="260" t="s">
        <v>551</v>
      </c>
      <c r="D5" s="261" t="s">
        <v>556</v>
      </c>
      <c r="E5" s="262"/>
      <c r="F5" s="262"/>
      <c r="G5" s="263"/>
      <c r="H5" s="264" t="s">
        <v>557</v>
      </c>
      <c r="I5" s="265"/>
      <c r="J5" s="265"/>
      <c r="K5" s="266"/>
    </row>
    <row r="6" spans="1:13" s="79" customFormat="1" ht="23.25" customHeight="1" x14ac:dyDescent="0.3">
      <c r="A6" s="252"/>
      <c r="B6" s="254"/>
      <c r="C6" s="260"/>
      <c r="D6" s="268" t="s">
        <v>523</v>
      </c>
      <c r="E6" s="261" t="s">
        <v>552</v>
      </c>
      <c r="F6" s="262"/>
      <c r="G6" s="263"/>
      <c r="H6" s="270" t="s">
        <v>523</v>
      </c>
      <c r="I6" s="264" t="s">
        <v>552</v>
      </c>
      <c r="J6" s="265"/>
      <c r="K6" s="266"/>
    </row>
    <row r="7" spans="1:13" s="79" customFormat="1" ht="45" customHeight="1" x14ac:dyDescent="0.3">
      <c r="A7" s="253"/>
      <c r="B7" s="255"/>
      <c r="C7" s="260"/>
      <c r="D7" s="269"/>
      <c r="E7" s="93" t="s">
        <v>553</v>
      </c>
      <c r="F7" s="93" t="s">
        <v>554</v>
      </c>
      <c r="G7" s="94" t="s">
        <v>555</v>
      </c>
      <c r="H7" s="271"/>
      <c r="I7" s="94" t="s">
        <v>553</v>
      </c>
      <c r="J7" s="94" t="s">
        <v>554</v>
      </c>
      <c r="K7" s="94" t="s">
        <v>555</v>
      </c>
    </row>
    <row r="8" spans="1:13" s="80" customFormat="1" ht="96" customHeight="1" x14ac:dyDescent="0.3">
      <c r="A8" s="257" t="s">
        <v>571</v>
      </c>
      <c r="B8" s="127" t="s">
        <v>572</v>
      </c>
      <c r="C8" s="129" t="s">
        <v>573</v>
      </c>
      <c r="D8" s="131">
        <f>E8+F8+G8</f>
        <v>80.02</v>
      </c>
      <c r="E8" s="132"/>
      <c r="F8" s="133"/>
      <c r="G8" s="134">
        <v>80.02</v>
      </c>
      <c r="H8" s="135">
        <f>I8+J8+K8</f>
        <v>377.02</v>
      </c>
      <c r="I8" s="135"/>
      <c r="J8" s="135"/>
      <c r="K8" s="135">
        <v>377.02</v>
      </c>
    </row>
    <row r="9" spans="1:13" s="80" customFormat="1" ht="155.25" customHeight="1" x14ac:dyDescent="0.3">
      <c r="A9" s="258"/>
      <c r="B9" s="128" t="s">
        <v>256</v>
      </c>
      <c r="C9" s="130" t="s">
        <v>574</v>
      </c>
      <c r="D9" s="131">
        <f>E9+F9+G9</f>
        <v>609.20000000000005</v>
      </c>
      <c r="E9" s="132">
        <v>609.20000000000005</v>
      </c>
      <c r="F9" s="133"/>
      <c r="G9" s="133"/>
      <c r="H9" s="135">
        <f>I9+J9+K9</f>
        <v>1218.4000000000001</v>
      </c>
      <c r="I9" s="135">
        <v>1218.4000000000001</v>
      </c>
      <c r="J9" s="135"/>
      <c r="K9" s="135"/>
    </row>
    <row r="10" spans="1:13" s="79" customFormat="1" ht="45" customHeight="1" x14ac:dyDescent="0.3">
      <c r="A10" s="95" t="s">
        <v>523</v>
      </c>
      <c r="B10" s="96"/>
      <c r="C10" s="97"/>
      <c r="D10" s="136">
        <f t="shared" ref="D10:K10" si="0">D8+D9</f>
        <v>689.22</v>
      </c>
      <c r="E10" s="136">
        <f t="shared" si="0"/>
        <v>609.20000000000005</v>
      </c>
      <c r="F10" s="136">
        <f t="shared" si="0"/>
        <v>0</v>
      </c>
      <c r="G10" s="136">
        <f t="shared" si="0"/>
        <v>80.02</v>
      </c>
      <c r="H10" s="137">
        <f t="shared" si="0"/>
        <v>1595.42</v>
      </c>
      <c r="I10" s="137">
        <f t="shared" si="0"/>
        <v>1218.4000000000001</v>
      </c>
      <c r="J10" s="138">
        <f t="shared" si="0"/>
        <v>0</v>
      </c>
      <c r="K10" s="137">
        <f t="shared" si="0"/>
        <v>377.02</v>
      </c>
    </row>
    <row r="11" spans="1:13" ht="45" customHeight="1" x14ac:dyDescent="0.25">
      <c r="A11" s="91"/>
      <c r="B11" s="91"/>
      <c r="C11" s="91"/>
      <c r="D11" s="91"/>
      <c r="E11" s="91"/>
      <c r="F11" s="91"/>
      <c r="G11" s="91"/>
      <c r="H11" s="92"/>
      <c r="I11" s="92"/>
      <c r="J11" s="92"/>
      <c r="K11" s="92"/>
    </row>
    <row r="12" spans="1:13" ht="45" customHeight="1" x14ac:dyDescent="0.3">
      <c r="A12" s="91"/>
      <c r="B12" s="91"/>
      <c r="C12" s="91"/>
      <c r="D12" s="91"/>
      <c r="E12" s="91"/>
      <c r="F12" s="98"/>
      <c r="G12" s="98"/>
      <c r="H12" s="99"/>
      <c r="I12" s="99"/>
      <c r="J12" s="99"/>
      <c r="K12" s="99"/>
      <c r="L12" s="83"/>
      <c r="M12" s="83"/>
    </row>
    <row r="13" spans="1:13" ht="45" customHeight="1" x14ac:dyDescent="0.3">
      <c r="A13" s="91"/>
      <c r="B13" s="91"/>
      <c r="C13" s="91"/>
      <c r="D13" s="91"/>
      <c r="E13" s="91"/>
      <c r="F13" s="98"/>
      <c r="G13" s="98"/>
      <c r="H13" s="99"/>
      <c r="I13" s="99"/>
      <c r="J13" s="99"/>
      <c r="K13" s="99"/>
      <c r="L13" s="83"/>
      <c r="M13" s="83"/>
    </row>
    <row r="14" spans="1:13" ht="45" customHeight="1" x14ac:dyDescent="0.3">
      <c r="F14" s="81"/>
      <c r="G14" s="81"/>
      <c r="H14" s="84"/>
      <c r="I14" s="82"/>
      <c r="J14" s="82"/>
      <c r="K14" s="85"/>
      <c r="L14" s="83"/>
      <c r="M14" s="86"/>
    </row>
    <row r="15" spans="1:13" ht="45" customHeight="1" x14ac:dyDescent="0.3">
      <c r="D15" s="87"/>
      <c r="E15" s="87"/>
      <c r="F15" s="88"/>
      <c r="G15" s="88"/>
      <c r="H15" s="82"/>
      <c r="I15" s="82"/>
      <c r="J15" s="82"/>
      <c r="K15" s="82"/>
      <c r="L15" s="83"/>
      <c r="M15" s="83"/>
    </row>
    <row r="16" spans="1:13" ht="45" customHeight="1" x14ac:dyDescent="0.3">
      <c r="F16" s="81"/>
      <c r="G16" s="81"/>
      <c r="H16" s="82"/>
      <c r="I16" s="82"/>
      <c r="J16" s="82"/>
      <c r="K16" s="82"/>
      <c r="L16" s="83"/>
      <c r="M16" s="83"/>
    </row>
    <row r="17" spans="6:13" ht="45" customHeight="1" x14ac:dyDescent="0.25">
      <c r="F17" s="81"/>
      <c r="G17" s="81"/>
      <c r="H17" s="89"/>
      <c r="I17" s="89"/>
      <c r="J17" s="89"/>
      <c r="K17" s="89"/>
      <c r="L17" s="81"/>
      <c r="M17" s="81"/>
    </row>
    <row r="18" spans="6:13" ht="45" customHeight="1" x14ac:dyDescent="0.25">
      <c r="F18" s="81"/>
      <c r="G18" s="81"/>
      <c r="H18" s="89"/>
      <c r="I18" s="89"/>
      <c r="J18" s="89"/>
      <c r="K18" s="89"/>
      <c r="L18" s="81"/>
      <c r="M18" s="81"/>
    </row>
    <row r="19" spans="6:13" ht="45" customHeight="1" x14ac:dyDescent="0.25">
      <c r="F19" s="81"/>
      <c r="G19" s="81"/>
      <c r="H19" s="89"/>
      <c r="I19" s="89"/>
      <c r="J19" s="89"/>
      <c r="K19" s="89"/>
      <c r="L19" s="81"/>
      <c r="M19" s="81"/>
    </row>
    <row r="20" spans="6:13" ht="45" customHeight="1" x14ac:dyDescent="0.25">
      <c r="F20" s="81"/>
      <c r="G20" s="81"/>
      <c r="H20" s="89"/>
      <c r="I20" s="89"/>
      <c r="J20" s="89"/>
      <c r="K20" s="89"/>
      <c r="L20" s="81"/>
      <c r="M20" s="81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00" t="s">
        <v>558</v>
      </c>
    </row>
    <row r="2" spans="1:5" ht="55.5" customHeight="1" x14ac:dyDescent="0.2">
      <c r="C2" s="35" t="s">
        <v>420</v>
      </c>
      <c r="D2" s="32"/>
      <c r="E2" s="32"/>
    </row>
    <row r="3" spans="1:5" x14ac:dyDescent="0.2">
      <c r="C3" s="3"/>
      <c r="D3" s="3"/>
    </row>
    <row r="4" spans="1:5" s="39" customFormat="1" ht="55.5" customHeight="1" x14ac:dyDescent="0.2">
      <c r="A4" s="274" t="s">
        <v>567</v>
      </c>
      <c r="B4" s="274"/>
      <c r="C4" s="274"/>
    </row>
    <row r="5" spans="1:5" s="40" customFormat="1" ht="15.75" x14ac:dyDescent="0.2">
      <c r="C5" s="35" t="s">
        <v>518</v>
      </c>
    </row>
    <row r="6" spans="1:5" s="39" customFormat="1" ht="32.25" customHeight="1" x14ac:dyDescent="0.2">
      <c r="A6" s="37" t="s">
        <v>519</v>
      </c>
      <c r="B6" s="37" t="s">
        <v>520</v>
      </c>
      <c r="C6" s="123" t="s">
        <v>521</v>
      </c>
    </row>
    <row r="7" spans="1:5" s="41" customFormat="1" x14ac:dyDescent="0.2">
      <c r="A7" s="123">
        <v>1</v>
      </c>
      <c r="B7" s="123">
        <v>2</v>
      </c>
      <c r="C7" s="123">
        <v>3</v>
      </c>
    </row>
    <row r="8" spans="1:5" s="43" customFormat="1" x14ac:dyDescent="0.2">
      <c r="A8" s="124"/>
      <c r="B8" s="124"/>
      <c r="C8" s="42"/>
    </row>
    <row r="9" spans="1:5" s="44" customFormat="1" x14ac:dyDescent="0.2">
      <c r="A9" s="125" t="s">
        <v>168</v>
      </c>
      <c r="B9" s="125" t="s">
        <v>522</v>
      </c>
      <c r="C9" s="126"/>
    </row>
    <row r="10" spans="1:5" s="44" customFormat="1" ht="15.75" x14ac:dyDescent="0.25">
      <c r="A10" s="45"/>
      <c r="B10" s="45"/>
      <c r="C10" s="46"/>
    </row>
    <row r="11" spans="1:5" ht="15.75" x14ac:dyDescent="0.25">
      <c r="A11" s="45"/>
      <c r="B11" s="45"/>
      <c r="C11" s="46"/>
    </row>
    <row r="12" spans="1:5" ht="15.75" x14ac:dyDescent="0.25">
      <c r="A12" s="45"/>
      <c r="B12" s="45"/>
      <c r="C12" s="46"/>
    </row>
    <row r="13" spans="1:5" ht="15.75" x14ac:dyDescent="0.25">
      <c r="A13" s="45"/>
      <c r="B13" s="45"/>
      <c r="C13" s="46"/>
    </row>
    <row r="14" spans="1:5" ht="15.75" x14ac:dyDescent="0.25">
      <c r="A14" s="45"/>
      <c r="B14" s="45"/>
      <c r="C14" s="46"/>
    </row>
    <row r="15" spans="1:5" ht="15.75" x14ac:dyDescent="0.25">
      <c r="A15" s="47"/>
      <c r="B15" s="47"/>
      <c r="C15" s="48"/>
    </row>
    <row r="16" spans="1:5" ht="15.75" x14ac:dyDescent="0.25">
      <c r="A16" s="49"/>
      <c r="B16" s="49"/>
      <c r="C16" s="48"/>
    </row>
    <row r="17" spans="1:3" ht="15.75" x14ac:dyDescent="0.25">
      <c r="A17" s="49"/>
      <c r="B17" s="49"/>
      <c r="C17" s="48"/>
    </row>
    <row r="18" spans="1:3" ht="15.75" x14ac:dyDescent="0.25">
      <c r="A18" s="49"/>
      <c r="B18" s="49"/>
      <c r="C18" s="48"/>
    </row>
    <row r="19" spans="1:3" ht="15.75" x14ac:dyDescent="0.25">
      <c r="A19" s="49"/>
      <c r="B19" s="49"/>
      <c r="C19" s="48"/>
    </row>
    <row r="20" spans="1:3" ht="15.75" x14ac:dyDescent="0.25">
      <c r="A20" s="49"/>
      <c r="B20" s="49"/>
      <c r="C20" s="48"/>
    </row>
    <row r="21" spans="1:3" ht="15.75" x14ac:dyDescent="0.25">
      <c r="A21" s="49"/>
      <c r="B21" s="49"/>
      <c r="C21" s="48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00" t="s">
        <v>558</v>
      </c>
    </row>
    <row r="2" spans="1:5" ht="55.5" customHeight="1" x14ac:dyDescent="0.2">
      <c r="C2" s="35" t="s">
        <v>420</v>
      </c>
      <c r="D2" s="32"/>
      <c r="E2" s="32"/>
    </row>
    <row r="3" spans="1:5" x14ac:dyDescent="0.2">
      <c r="C3" s="3"/>
      <c r="D3" s="3"/>
    </row>
    <row r="4" spans="1:5" s="39" customFormat="1" ht="55.5" customHeight="1" x14ac:dyDescent="0.2">
      <c r="A4" s="274" t="s">
        <v>568</v>
      </c>
      <c r="B4" s="274"/>
      <c r="C4" s="274"/>
    </row>
    <row r="5" spans="1:5" s="40" customFormat="1" ht="15.75" x14ac:dyDescent="0.2">
      <c r="C5" s="35" t="s">
        <v>518</v>
      </c>
    </row>
    <row r="6" spans="1:5" s="39" customFormat="1" ht="32.25" customHeight="1" x14ac:dyDescent="0.2">
      <c r="A6" s="37" t="s">
        <v>519</v>
      </c>
      <c r="B6" s="37" t="s">
        <v>520</v>
      </c>
      <c r="C6" s="123" t="s">
        <v>521</v>
      </c>
    </row>
    <row r="7" spans="1:5" s="41" customFormat="1" x14ac:dyDescent="0.2">
      <c r="A7" s="123">
        <v>1</v>
      </c>
      <c r="B7" s="123">
        <v>2</v>
      </c>
      <c r="C7" s="123">
        <v>3</v>
      </c>
    </row>
    <row r="8" spans="1:5" s="43" customFormat="1" x14ac:dyDescent="0.2">
      <c r="A8" s="124"/>
      <c r="B8" s="124"/>
      <c r="C8" s="42"/>
    </row>
    <row r="9" spans="1:5" s="44" customFormat="1" x14ac:dyDescent="0.2">
      <c r="A9" s="125" t="s">
        <v>168</v>
      </c>
      <c r="B9" s="125" t="s">
        <v>522</v>
      </c>
      <c r="C9" s="126"/>
    </row>
    <row r="10" spans="1:5" s="44" customFormat="1" ht="15.75" x14ac:dyDescent="0.25">
      <c r="A10" s="45"/>
      <c r="B10" s="45"/>
      <c r="C10" s="46"/>
    </row>
    <row r="11" spans="1:5" ht="15.75" x14ac:dyDescent="0.25">
      <c r="A11" s="45"/>
      <c r="B11" s="45"/>
      <c r="C11" s="46"/>
    </row>
    <row r="12" spans="1:5" ht="15.75" x14ac:dyDescent="0.25">
      <c r="A12" s="45"/>
      <c r="B12" s="45"/>
      <c r="C12" s="46"/>
    </row>
    <row r="13" spans="1:5" ht="15.75" x14ac:dyDescent="0.25">
      <c r="A13" s="45"/>
      <c r="B13" s="45"/>
      <c r="C13" s="46"/>
    </row>
    <row r="14" spans="1:5" ht="15.75" x14ac:dyDescent="0.25">
      <c r="A14" s="45"/>
      <c r="B14" s="45"/>
      <c r="C14" s="46"/>
    </row>
    <row r="15" spans="1:5" ht="15.75" x14ac:dyDescent="0.25">
      <c r="A15" s="47"/>
      <c r="B15" s="47"/>
      <c r="C15" s="48"/>
    </row>
    <row r="16" spans="1:5" ht="15.75" x14ac:dyDescent="0.25">
      <c r="A16" s="49"/>
      <c r="B16" s="49"/>
      <c r="C16" s="48"/>
    </row>
    <row r="17" spans="1:3" ht="15.75" x14ac:dyDescent="0.25">
      <c r="A17" s="49"/>
      <c r="B17" s="49"/>
      <c r="C17" s="48"/>
    </row>
    <row r="18" spans="1:3" ht="15.75" x14ac:dyDescent="0.25">
      <c r="A18" s="49"/>
      <c r="B18" s="49"/>
      <c r="C18" s="48"/>
    </row>
    <row r="19" spans="1:3" ht="15.75" x14ac:dyDescent="0.25">
      <c r="A19" s="49"/>
      <c r="B19" s="49"/>
      <c r="C19" s="48"/>
    </row>
    <row r="20" spans="1:3" ht="15.75" x14ac:dyDescent="0.25">
      <c r="A20" s="49"/>
      <c r="B20" s="49"/>
      <c r="C20" s="48"/>
    </row>
    <row r="21" spans="1:3" ht="15.75" x14ac:dyDescent="0.25">
      <c r="A21" s="49"/>
      <c r="B21" s="49"/>
      <c r="C21" s="48"/>
    </row>
  </sheetData>
  <mergeCells count="1"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"/>
  <sheetViews>
    <sheetView topLeftCell="B10" zoomScale="80" zoomScaleNormal="80" workbookViewId="0">
      <selection activeCell="B16" sqref="A1:XFD1048576"/>
    </sheetView>
  </sheetViews>
  <sheetFormatPr defaultColWidth="8" defaultRowHeight="12.75" x14ac:dyDescent="0.2"/>
  <cols>
    <col min="1" max="1" width="8" style="50"/>
    <col min="2" max="2" width="8" style="122"/>
    <col min="3" max="3" width="8" style="51"/>
    <col min="4" max="4" width="8" style="52"/>
    <col min="5" max="11" width="8" style="53"/>
    <col min="12" max="244" width="8" style="50"/>
    <col min="245" max="16384" width="8" style="198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view="pageBreakPreview" zoomScale="90" zoomScaleNormal="100" zoomScaleSheetLayoutView="90" workbookViewId="0">
      <selection activeCell="L20" sqref="L20"/>
    </sheetView>
  </sheetViews>
  <sheetFormatPr defaultRowHeight="12.75" x14ac:dyDescent="0.2"/>
  <cols>
    <col min="1" max="1" width="7.7109375" style="2" customWidth="1"/>
    <col min="2" max="2" width="59.42578125" style="2" customWidth="1"/>
    <col min="3" max="3" width="26.28515625" style="2" customWidth="1"/>
    <col min="4" max="4" width="13.140625" style="2" hidden="1" customWidth="1"/>
    <col min="5" max="6" width="0" style="2" hidden="1" customWidth="1"/>
    <col min="7" max="7" width="12.85546875" style="2" hidden="1" customWidth="1"/>
    <col min="8" max="8" width="10.85546875" style="2" hidden="1" customWidth="1"/>
    <col min="9" max="9" width="9.5703125" style="2" hidden="1" customWidth="1"/>
    <col min="10" max="232" width="9.140625" style="2"/>
    <col min="233" max="233" width="7.7109375" style="2" customWidth="1"/>
    <col min="234" max="234" width="59.42578125" style="2" customWidth="1"/>
    <col min="235" max="235" width="26.28515625" style="2" customWidth="1"/>
    <col min="236" max="238" width="0" style="2" hidden="1" customWidth="1"/>
    <col min="239" max="239" width="12.85546875" style="2" bestFit="1" customWidth="1"/>
    <col min="240" max="240" width="10.85546875" style="2" bestFit="1" customWidth="1"/>
    <col min="241" max="241" width="9.5703125" style="2" bestFit="1" customWidth="1"/>
    <col min="242" max="488" width="9.140625" style="2"/>
    <col min="489" max="489" width="7.7109375" style="2" customWidth="1"/>
    <col min="490" max="490" width="59.42578125" style="2" customWidth="1"/>
    <col min="491" max="491" width="26.28515625" style="2" customWidth="1"/>
    <col min="492" max="494" width="0" style="2" hidden="1" customWidth="1"/>
    <col min="495" max="495" width="12.85546875" style="2" bestFit="1" customWidth="1"/>
    <col min="496" max="496" width="10.85546875" style="2" bestFit="1" customWidth="1"/>
    <col min="497" max="497" width="9.5703125" style="2" bestFit="1" customWidth="1"/>
    <col min="498" max="744" width="9.140625" style="2"/>
    <col min="745" max="745" width="7.7109375" style="2" customWidth="1"/>
    <col min="746" max="746" width="59.42578125" style="2" customWidth="1"/>
    <col min="747" max="747" width="26.28515625" style="2" customWidth="1"/>
    <col min="748" max="750" width="0" style="2" hidden="1" customWidth="1"/>
    <col min="751" max="751" width="12.85546875" style="2" bestFit="1" customWidth="1"/>
    <col min="752" max="752" width="10.85546875" style="2" bestFit="1" customWidth="1"/>
    <col min="753" max="753" width="9.5703125" style="2" bestFit="1" customWidth="1"/>
    <col min="754" max="1000" width="9.140625" style="2"/>
    <col min="1001" max="1001" width="7.7109375" style="2" customWidth="1"/>
    <col min="1002" max="1002" width="59.42578125" style="2" customWidth="1"/>
    <col min="1003" max="1003" width="26.28515625" style="2" customWidth="1"/>
    <col min="1004" max="1006" width="0" style="2" hidden="1" customWidth="1"/>
    <col min="1007" max="1007" width="12.85546875" style="2" bestFit="1" customWidth="1"/>
    <col min="1008" max="1008" width="10.85546875" style="2" bestFit="1" customWidth="1"/>
    <col min="1009" max="1009" width="9.5703125" style="2" bestFit="1" customWidth="1"/>
    <col min="1010" max="1256" width="9.140625" style="2"/>
    <col min="1257" max="1257" width="7.7109375" style="2" customWidth="1"/>
    <col min="1258" max="1258" width="59.42578125" style="2" customWidth="1"/>
    <col min="1259" max="1259" width="26.28515625" style="2" customWidth="1"/>
    <col min="1260" max="1262" width="0" style="2" hidden="1" customWidth="1"/>
    <col min="1263" max="1263" width="12.85546875" style="2" bestFit="1" customWidth="1"/>
    <col min="1264" max="1264" width="10.85546875" style="2" bestFit="1" customWidth="1"/>
    <col min="1265" max="1265" width="9.5703125" style="2" bestFit="1" customWidth="1"/>
    <col min="1266" max="1512" width="9.140625" style="2"/>
    <col min="1513" max="1513" width="7.7109375" style="2" customWidth="1"/>
    <col min="1514" max="1514" width="59.42578125" style="2" customWidth="1"/>
    <col min="1515" max="1515" width="26.28515625" style="2" customWidth="1"/>
    <col min="1516" max="1518" width="0" style="2" hidden="1" customWidth="1"/>
    <col min="1519" max="1519" width="12.85546875" style="2" bestFit="1" customWidth="1"/>
    <col min="1520" max="1520" width="10.85546875" style="2" bestFit="1" customWidth="1"/>
    <col min="1521" max="1521" width="9.5703125" style="2" bestFit="1" customWidth="1"/>
    <col min="1522" max="1768" width="9.140625" style="2"/>
    <col min="1769" max="1769" width="7.7109375" style="2" customWidth="1"/>
    <col min="1770" max="1770" width="59.42578125" style="2" customWidth="1"/>
    <col min="1771" max="1771" width="26.28515625" style="2" customWidth="1"/>
    <col min="1772" max="1774" width="0" style="2" hidden="1" customWidth="1"/>
    <col min="1775" max="1775" width="12.85546875" style="2" bestFit="1" customWidth="1"/>
    <col min="1776" max="1776" width="10.85546875" style="2" bestFit="1" customWidth="1"/>
    <col min="1777" max="1777" width="9.5703125" style="2" bestFit="1" customWidth="1"/>
    <col min="1778" max="2024" width="9.140625" style="2"/>
    <col min="2025" max="2025" width="7.7109375" style="2" customWidth="1"/>
    <col min="2026" max="2026" width="59.42578125" style="2" customWidth="1"/>
    <col min="2027" max="2027" width="26.28515625" style="2" customWidth="1"/>
    <col min="2028" max="2030" width="0" style="2" hidden="1" customWidth="1"/>
    <col min="2031" max="2031" width="12.85546875" style="2" bestFit="1" customWidth="1"/>
    <col min="2032" max="2032" width="10.85546875" style="2" bestFit="1" customWidth="1"/>
    <col min="2033" max="2033" width="9.5703125" style="2" bestFit="1" customWidth="1"/>
    <col min="2034" max="2280" width="9.140625" style="2"/>
    <col min="2281" max="2281" width="7.7109375" style="2" customWidth="1"/>
    <col min="2282" max="2282" width="59.42578125" style="2" customWidth="1"/>
    <col min="2283" max="2283" width="26.28515625" style="2" customWidth="1"/>
    <col min="2284" max="2286" width="0" style="2" hidden="1" customWidth="1"/>
    <col min="2287" max="2287" width="12.85546875" style="2" bestFit="1" customWidth="1"/>
    <col min="2288" max="2288" width="10.85546875" style="2" bestFit="1" customWidth="1"/>
    <col min="2289" max="2289" width="9.5703125" style="2" bestFit="1" customWidth="1"/>
    <col min="2290" max="2536" width="9.140625" style="2"/>
    <col min="2537" max="2537" width="7.7109375" style="2" customWidth="1"/>
    <col min="2538" max="2538" width="59.42578125" style="2" customWidth="1"/>
    <col min="2539" max="2539" width="26.28515625" style="2" customWidth="1"/>
    <col min="2540" max="2542" width="0" style="2" hidden="1" customWidth="1"/>
    <col min="2543" max="2543" width="12.85546875" style="2" bestFit="1" customWidth="1"/>
    <col min="2544" max="2544" width="10.85546875" style="2" bestFit="1" customWidth="1"/>
    <col min="2545" max="2545" width="9.5703125" style="2" bestFit="1" customWidth="1"/>
    <col min="2546" max="2792" width="9.140625" style="2"/>
    <col min="2793" max="2793" width="7.7109375" style="2" customWidth="1"/>
    <col min="2794" max="2794" width="59.42578125" style="2" customWidth="1"/>
    <col min="2795" max="2795" width="26.28515625" style="2" customWidth="1"/>
    <col min="2796" max="2798" width="0" style="2" hidden="1" customWidth="1"/>
    <col min="2799" max="2799" width="12.85546875" style="2" bestFit="1" customWidth="1"/>
    <col min="2800" max="2800" width="10.85546875" style="2" bestFit="1" customWidth="1"/>
    <col min="2801" max="2801" width="9.5703125" style="2" bestFit="1" customWidth="1"/>
    <col min="2802" max="3048" width="9.140625" style="2"/>
    <col min="3049" max="3049" width="7.7109375" style="2" customWidth="1"/>
    <col min="3050" max="3050" width="59.42578125" style="2" customWidth="1"/>
    <col min="3051" max="3051" width="26.28515625" style="2" customWidth="1"/>
    <col min="3052" max="3054" width="0" style="2" hidden="1" customWidth="1"/>
    <col min="3055" max="3055" width="12.85546875" style="2" bestFit="1" customWidth="1"/>
    <col min="3056" max="3056" width="10.85546875" style="2" bestFit="1" customWidth="1"/>
    <col min="3057" max="3057" width="9.5703125" style="2" bestFit="1" customWidth="1"/>
    <col min="3058" max="3304" width="9.140625" style="2"/>
    <col min="3305" max="3305" width="7.7109375" style="2" customWidth="1"/>
    <col min="3306" max="3306" width="59.42578125" style="2" customWidth="1"/>
    <col min="3307" max="3307" width="26.28515625" style="2" customWidth="1"/>
    <col min="3308" max="3310" width="0" style="2" hidden="1" customWidth="1"/>
    <col min="3311" max="3311" width="12.85546875" style="2" bestFit="1" customWidth="1"/>
    <col min="3312" max="3312" width="10.85546875" style="2" bestFit="1" customWidth="1"/>
    <col min="3313" max="3313" width="9.5703125" style="2" bestFit="1" customWidth="1"/>
    <col min="3314" max="3560" width="9.140625" style="2"/>
    <col min="3561" max="3561" width="7.7109375" style="2" customWidth="1"/>
    <col min="3562" max="3562" width="59.42578125" style="2" customWidth="1"/>
    <col min="3563" max="3563" width="26.28515625" style="2" customWidth="1"/>
    <col min="3564" max="3566" width="0" style="2" hidden="1" customWidth="1"/>
    <col min="3567" max="3567" width="12.85546875" style="2" bestFit="1" customWidth="1"/>
    <col min="3568" max="3568" width="10.85546875" style="2" bestFit="1" customWidth="1"/>
    <col min="3569" max="3569" width="9.5703125" style="2" bestFit="1" customWidth="1"/>
    <col min="3570" max="3816" width="9.140625" style="2"/>
    <col min="3817" max="3817" width="7.7109375" style="2" customWidth="1"/>
    <col min="3818" max="3818" width="59.42578125" style="2" customWidth="1"/>
    <col min="3819" max="3819" width="26.28515625" style="2" customWidth="1"/>
    <col min="3820" max="3822" width="0" style="2" hidden="1" customWidth="1"/>
    <col min="3823" max="3823" width="12.85546875" style="2" bestFit="1" customWidth="1"/>
    <col min="3824" max="3824" width="10.85546875" style="2" bestFit="1" customWidth="1"/>
    <col min="3825" max="3825" width="9.5703125" style="2" bestFit="1" customWidth="1"/>
    <col min="3826" max="4072" width="9.140625" style="2"/>
    <col min="4073" max="4073" width="7.7109375" style="2" customWidth="1"/>
    <col min="4074" max="4074" width="59.42578125" style="2" customWidth="1"/>
    <col min="4075" max="4075" width="26.28515625" style="2" customWidth="1"/>
    <col min="4076" max="4078" width="0" style="2" hidden="1" customWidth="1"/>
    <col min="4079" max="4079" width="12.85546875" style="2" bestFit="1" customWidth="1"/>
    <col min="4080" max="4080" width="10.85546875" style="2" bestFit="1" customWidth="1"/>
    <col min="4081" max="4081" width="9.5703125" style="2" bestFit="1" customWidth="1"/>
    <col min="4082" max="4328" width="9.140625" style="2"/>
    <col min="4329" max="4329" width="7.7109375" style="2" customWidth="1"/>
    <col min="4330" max="4330" width="59.42578125" style="2" customWidth="1"/>
    <col min="4331" max="4331" width="26.28515625" style="2" customWidth="1"/>
    <col min="4332" max="4334" width="0" style="2" hidden="1" customWidth="1"/>
    <col min="4335" max="4335" width="12.85546875" style="2" bestFit="1" customWidth="1"/>
    <col min="4336" max="4336" width="10.85546875" style="2" bestFit="1" customWidth="1"/>
    <col min="4337" max="4337" width="9.5703125" style="2" bestFit="1" customWidth="1"/>
    <col min="4338" max="4584" width="9.140625" style="2"/>
    <col min="4585" max="4585" width="7.7109375" style="2" customWidth="1"/>
    <col min="4586" max="4586" width="59.42578125" style="2" customWidth="1"/>
    <col min="4587" max="4587" width="26.28515625" style="2" customWidth="1"/>
    <col min="4588" max="4590" width="0" style="2" hidden="1" customWidth="1"/>
    <col min="4591" max="4591" width="12.85546875" style="2" bestFit="1" customWidth="1"/>
    <col min="4592" max="4592" width="10.85546875" style="2" bestFit="1" customWidth="1"/>
    <col min="4593" max="4593" width="9.5703125" style="2" bestFit="1" customWidth="1"/>
    <col min="4594" max="4840" width="9.140625" style="2"/>
    <col min="4841" max="4841" width="7.7109375" style="2" customWidth="1"/>
    <col min="4842" max="4842" width="59.42578125" style="2" customWidth="1"/>
    <col min="4843" max="4843" width="26.28515625" style="2" customWidth="1"/>
    <col min="4844" max="4846" width="0" style="2" hidden="1" customWidth="1"/>
    <col min="4847" max="4847" width="12.85546875" style="2" bestFit="1" customWidth="1"/>
    <col min="4848" max="4848" width="10.85546875" style="2" bestFit="1" customWidth="1"/>
    <col min="4849" max="4849" width="9.5703125" style="2" bestFit="1" customWidth="1"/>
    <col min="4850" max="5096" width="9.140625" style="2"/>
    <col min="5097" max="5097" width="7.7109375" style="2" customWidth="1"/>
    <col min="5098" max="5098" width="59.42578125" style="2" customWidth="1"/>
    <col min="5099" max="5099" width="26.28515625" style="2" customWidth="1"/>
    <col min="5100" max="5102" width="0" style="2" hidden="1" customWidth="1"/>
    <col min="5103" max="5103" width="12.85546875" style="2" bestFit="1" customWidth="1"/>
    <col min="5104" max="5104" width="10.85546875" style="2" bestFit="1" customWidth="1"/>
    <col min="5105" max="5105" width="9.5703125" style="2" bestFit="1" customWidth="1"/>
    <col min="5106" max="5352" width="9.140625" style="2"/>
    <col min="5353" max="5353" width="7.7109375" style="2" customWidth="1"/>
    <col min="5354" max="5354" width="59.42578125" style="2" customWidth="1"/>
    <col min="5355" max="5355" width="26.28515625" style="2" customWidth="1"/>
    <col min="5356" max="5358" width="0" style="2" hidden="1" customWidth="1"/>
    <col min="5359" max="5359" width="12.85546875" style="2" bestFit="1" customWidth="1"/>
    <col min="5360" max="5360" width="10.85546875" style="2" bestFit="1" customWidth="1"/>
    <col min="5361" max="5361" width="9.5703125" style="2" bestFit="1" customWidth="1"/>
    <col min="5362" max="5608" width="9.140625" style="2"/>
    <col min="5609" max="5609" width="7.7109375" style="2" customWidth="1"/>
    <col min="5610" max="5610" width="59.42578125" style="2" customWidth="1"/>
    <col min="5611" max="5611" width="26.28515625" style="2" customWidth="1"/>
    <col min="5612" max="5614" width="0" style="2" hidden="1" customWidth="1"/>
    <col min="5615" max="5615" width="12.85546875" style="2" bestFit="1" customWidth="1"/>
    <col min="5616" max="5616" width="10.85546875" style="2" bestFit="1" customWidth="1"/>
    <col min="5617" max="5617" width="9.5703125" style="2" bestFit="1" customWidth="1"/>
    <col min="5618" max="5864" width="9.140625" style="2"/>
    <col min="5865" max="5865" width="7.7109375" style="2" customWidth="1"/>
    <col min="5866" max="5866" width="59.42578125" style="2" customWidth="1"/>
    <col min="5867" max="5867" width="26.28515625" style="2" customWidth="1"/>
    <col min="5868" max="5870" width="0" style="2" hidden="1" customWidth="1"/>
    <col min="5871" max="5871" width="12.85546875" style="2" bestFit="1" customWidth="1"/>
    <col min="5872" max="5872" width="10.85546875" style="2" bestFit="1" customWidth="1"/>
    <col min="5873" max="5873" width="9.5703125" style="2" bestFit="1" customWidth="1"/>
    <col min="5874" max="6120" width="9.140625" style="2"/>
    <col min="6121" max="6121" width="7.7109375" style="2" customWidth="1"/>
    <col min="6122" max="6122" width="59.42578125" style="2" customWidth="1"/>
    <col min="6123" max="6123" width="26.28515625" style="2" customWidth="1"/>
    <col min="6124" max="6126" width="0" style="2" hidden="1" customWidth="1"/>
    <col min="6127" max="6127" width="12.85546875" style="2" bestFit="1" customWidth="1"/>
    <col min="6128" max="6128" width="10.85546875" style="2" bestFit="1" customWidth="1"/>
    <col min="6129" max="6129" width="9.5703125" style="2" bestFit="1" customWidth="1"/>
    <col min="6130" max="6376" width="9.140625" style="2"/>
    <col min="6377" max="6377" width="7.7109375" style="2" customWidth="1"/>
    <col min="6378" max="6378" width="59.42578125" style="2" customWidth="1"/>
    <col min="6379" max="6379" width="26.28515625" style="2" customWidth="1"/>
    <col min="6380" max="6382" width="0" style="2" hidden="1" customWidth="1"/>
    <col min="6383" max="6383" width="12.85546875" style="2" bestFit="1" customWidth="1"/>
    <col min="6384" max="6384" width="10.85546875" style="2" bestFit="1" customWidth="1"/>
    <col min="6385" max="6385" width="9.5703125" style="2" bestFit="1" customWidth="1"/>
    <col min="6386" max="6632" width="9.140625" style="2"/>
    <col min="6633" max="6633" width="7.7109375" style="2" customWidth="1"/>
    <col min="6634" max="6634" width="59.42578125" style="2" customWidth="1"/>
    <col min="6635" max="6635" width="26.28515625" style="2" customWidth="1"/>
    <col min="6636" max="6638" width="0" style="2" hidden="1" customWidth="1"/>
    <col min="6639" max="6639" width="12.85546875" style="2" bestFit="1" customWidth="1"/>
    <col min="6640" max="6640" width="10.85546875" style="2" bestFit="1" customWidth="1"/>
    <col min="6641" max="6641" width="9.5703125" style="2" bestFit="1" customWidth="1"/>
    <col min="6642" max="6888" width="9.140625" style="2"/>
    <col min="6889" max="6889" width="7.7109375" style="2" customWidth="1"/>
    <col min="6890" max="6890" width="59.42578125" style="2" customWidth="1"/>
    <col min="6891" max="6891" width="26.28515625" style="2" customWidth="1"/>
    <col min="6892" max="6894" width="0" style="2" hidden="1" customWidth="1"/>
    <col min="6895" max="6895" width="12.85546875" style="2" bestFit="1" customWidth="1"/>
    <col min="6896" max="6896" width="10.85546875" style="2" bestFit="1" customWidth="1"/>
    <col min="6897" max="6897" width="9.5703125" style="2" bestFit="1" customWidth="1"/>
    <col min="6898" max="7144" width="9.140625" style="2"/>
    <col min="7145" max="7145" width="7.7109375" style="2" customWidth="1"/>
    <col min="7146" max="7146" width="59.42578125" style="2" customWidth="1"/>
    <col min="7147" max="7147" width="26.28515625" style="2" customWidth="1"/>
    <col min="7148" max="7150" width="0" style="2" hidden="1" customWidth="1"/>
    <col min="7151" max="7151" width="12.85546875" style="2" bestFit="1" customWidth="1"/>
    <col min="7152" max="7152" width="10.85546875" style="2" bestFit="1" customWidth="1"/>
    <col min="7153" max="7153" width="9.5703125" style="2" bestFit="1" customWidth="1"/>
    <col min="7154" max="7400" width="9.140625" style="2"/>
    <col min="7401" max="7401" width="7.7109375" style="2" customWidth="1"/>
    <col min="7402" max="7402" width="59.42578125" style="2" customWidth="1"/>
    <col min="7403" max="7403" width="26.28515625" style="2" customWidth="1"/>
    <col min="7404" max="7406" width="0" style="2" hidden="1" customWidth="1"/>
    <col min="7407" max="7407" width="12.85546875" style="2" bestFit="1" customWidth="1"/>
    <col min="7408" max="7408" width="10.85546875" style="2" bestFit="1" customWidth="1"/>
    <col min="7409" max="7409" width="9.5703125" style="2" bestFit="1" customWidth="1"/>
    <col min="7410" max="7656" width="9.140625" style="2"/>
    <col min="7657" max="7657" width="7.7109375" style="2" customWidth="1"/>
    <col min="7658" max="7658" width="59.42578125" style="2" customWidth="1"/>
    <col min="7659" max="7659" width="26.28515625" style="2" customWidth="1"/>
    <col min="7660" max="7662" width="0" style="2" hidden="1" customWidth="1"/>
    <col min="7663" max="7663" width="12.85546875" style="2" bestFit="1" customWidth="1"/>
    <col min="7664" max="7664" width="10.85546875" style="2" bestFit="1" customWidth="1"/>
    <col min="7665" max="7665" width="9.5703125" style="2" bestFit="1" customWidth="1"/>
    <col min="7666" max="7912" width="9.140625" style="2"/>
    <col min="7913" max="7913" width="7.7109375" style="2" customWidth="1"/>
    <col min="7914" max="7914" width="59.42578125" style="2" customWidth="1"/>
    <col min="7915" max="7915" width="26.28515625" style="2" customWidth="1"/>
    <col min="7916" max="7918" width="0" style="2" hidden="1" customWidth="1"/>
    <col min="7919" max="7919" width="12.85546875" style="2" bestFit="1" customWidth="1"/>
    <col min="7920" max="7920" width="10.85546875" style="2" bestFit="1" customWidth="1"/>
    <col min="7921" max="7921" width="9.5703125" style="2" bestFit="1" customWidth="1"/>
    <col min="7922" max="8168" width="9.140625" style="2"/>
    <col min="8169" max="8169" width="7.7109375" style="2" customWidth="1"/>
    <col min="8170" max="8170" width="59.42578125" style="2" customWidth="1"/>
    <col min="8171" max="8171" width="26.28515625" style="2" customWidth="1"/>
    <col min="8172" max="8174" width="0" style="2" hidden="1" customWidth="1"/>
    <col min="8175" max="8175" width="12.85546875" style="2" bestFit="1" customWidth="1"/>
    <col min="8176" max="8176" width="10.85546875" style="2" bestFit="1" customWidth="1"/>
    <col min="8177" max="8177" width="9.5703125" style="2" bestFit="1" customWidth="1"/>
    <col min="8178" max="8424" width="9.140625" style="2"/>
    <col min="8425" max="8425" width="7.7109375" style="2" customWidth="1"/>
    <col min="8426" max="8426" width="59.42578125" style="2" customWidth="1"/>
    <col min="8427" max="8427" width="26.28515625" style="2" customWidth="1"/>
    <col min="8428" max="8430" width="0" style="2" hidden="1" customWidth="1"/>
    <col min="8431" max="8431" width="12.85546875" style="2" bestFit="1" customWidth="1"/>
    <col min="8432" max="8432" width="10.85546875" style="2" bestFit="1" customWidth="1"/>
    <col min="8433" max="8433" width="9.5703125" style="2" bestFit="1" customWidth="1"/>
    <col min="8434" max="8680" width="9.140625" style="2"/>
    <col min="8681" max="8681" width="7.7109375" style="2" customWidth="1"/>
    <col min="8682" max="8682" width="59.42578125" style="2" customWidth="1"/>
    <col min="8683" max="8683" width="26.28515625" style="2" customWidth="1"/>
    <col min="8684" max="8686" width="0" style="2" hidden="1" customWidth="1"/>
    <col min="8687" max="8687" width="12.85546875" style="2" bestFit="1" customWidth="1"/>
    <col min="8688" max="8688" width="10.85546875" style="2" bestFit="1" customWidth="1"/>
    <col min="8689" max="8689" width="9.5703125" style="2" bestFit="1" customWidth="1"/>
    <col min="8690" max="8936" width="9.140625" style="2"/>
    <col min="8937" max="8937" width="7.7109375" style="2" customWidth="1"/>
    <col min="8938" max="8938" width="59.42578125" style="2" customWidth="1"/>
    <col min="8939" max="8939" width="26.28515625" style="2" customWidth="1"/>
    <col min="8940" max="8942" width="0" style="2" hidden="1" customWidth="1"/>
    <col min="8943" max="8943" width="12.85546875" style="2" bestFit="1" customWidth="1"/>
    <col min="8944" max="8944" width="10.85546875" style="2" bestFit="1" customWidth="1"/>
    <col min="8945" max="8945" width="9.5703125" style="2" bestFit="1" customWidth="1"/>
    <col min="8946" max="9192" width="9.140625" style="2"/>
    <col min="9193" max="9193" width="7.7109375" style="2" customWidth="1"/>
    <col min="9194" max="9194" width="59.42578125" style="2" customWidth="1"/>
    <col min="9195" max="9195" width="26.28515625" style="2" customWidth="1"/>
    <col min="9196" max="9198" width="0" style="2" hidden="1" customWidth="1"/>
    <col min="9199" max="9199" width="12.85546875" style="2" bestFit="1" customWidth="1"/>
    <col min="9200" max="9200" width="10.85546875" style="2" bestFit="1" customWidth="1"/>
    <col min="9201" max="9201" width="9.5703125" style="2" bestFit="1" customWidth="1"/>
    <col min="9202" max="9448" width="9.140625" style="2"/>
    <col min="9449" max="9449" width="7.7109375" style="2" customWidth="1"/>
    <col min="9450" max="9450" width="59.42578125" style="2" customWidth="1"/>
    <col min="9451" max="9451" width="26.28515625" style="2" customWidth="1"/>
    <col min="9452" max="9454" width="0" style="2" hidden="1" customWidth="1"/>
    <col min="9455" max="9455" width="12.85546875" style="2" bestFit="1" customWidth="1"/>
    <col min="9456" max="9456" width="10.85546875" style="2" bestFit="1" customWidth="1"/>
    <col min="9457" max="9457" width="9.5703125" style="2" bestFit="1" customWidth="1"/>
    <col min="9458" max="9704" width="9.140625" style="2"/>
    <col min="9705" max="9705" width="7.7109375" style="2" customWidth="1"/>
    <col min="9706" max="9706" width="59.42578125" style="2" customWidth="1"/>
    <col min="9707" max="9707" width="26.28515625" style="2" customWidth="1"/>
    <col min="9708" max="9710" width="0" style="2" hidden="1" customWidth="1"/>
    <col min="9711" max="9711" width="12.85546875" style="2" bestFit="1" customWidth="1"/>
    <col min="9712" max="9712" width="10.85546875" style="2" bestFit="1" customWidth="1"/>
    <col min="9713" max="9713" width="9.5703125" style="2" bestFit="1" customWidth="1"/>
    <col min="9714" max="9960" width="9.140625" style="2"/>
    <col min="9961" max="9961" width="7.7109375" style="2" customWidth="1"/>
    <col min="9962" max="9962" width="59.42578125" style="2" customWidth="1"/>
    <col min="9963" max="9963" width="26.28515625" style="2" customWidth="1"/>
    <col min="9964" max="9966" width="0" style="2" hidden="1" customWidth="1"/>
    <col min="9967" max="9967" width="12.85546875" style="2" bestFit="1" customWidth="1"/>
    <col min="9968" max="9968" width="10.85546875" style="2" bestFit="1" customWidth="1"/>
    <col min="9969" max="9969" width="9.5703125" style="2" bestFit="1" customWidth="1"/>
    <col min="9970" max="10216" width="9.140625" style="2"/>
    <col min="10217" max="10217" width="7.7109375" style="2" customWidth="1"/>
    <col min="10218" max="10218" width="59.42578125" style="2" customWidth="1"/>
    <col min="10219" max="10219" width="26.28515625" style="2" customWidth="1"/>
    <col min="10220" max="10222" width="0" style="2" hidden="1" customWidth="1"/>
    <col min="10223" max="10223" width="12.85546875" style="2" bestFit="1" customWidth="1"/>
    <col min="10224" max="10224" width="10.85546875" style="2" bestFit="1" customWidth="1"/>
    <col min="10225" max="10225" width="9.5703125" style="2" bestFit="1" customWidth="1"/>
    <col min="10226" max="10472" width="9.140625" style="2"/>
    <col min="10473" max="10473" width="7.7109375" style="2" customWidth="1"/>
    <col min="10474" max="10474" width="59.42578125" style="2" customWidth="1"/>
    <col min="10475" max="10475" width="26.28515625" style="2" customWidth="1"/>
    <col min="10476" max="10478" width="0" style="2" hidden="1" customWidth="1"/>
    <col min="10479" max="10479" width="12.85546875" style="2" bestFit="1" customWidth="1"/>
    <col min="10480" max="10480" width="10.85546875" style="2" bestFit="1" customWidth="1"/>
    <col min="10481" max="10481" width="9.5703125" style="2" bestFit="1" customWidth="1"/>
    <col min="10482" max="10728" width="9.140625" style="2"/>
    <col min="10729" max="10729" width="7.7109375" style="2" customWidth="1"/>
    <col min="10730" max="10730" width="59.42578125" style="2" customWidth="1"/>
    <col min="10731" max="10731" width="26.28515625" style="2" customWidth="1"/>
    <col min="10732" max="10734" width="0" style="2" hidden="1" customWidth="1"/>
    <col min="10735" max="10735" width="12.85546875" style="2" bestFit="1" customWidth="1"/>
    <col min="10736" max="10736" width="10.85546875" style="2" bestFit="1" customWidth="1"/>
    <col min="10737" max="10737" width="9.5703125" style="2" bestFit="1" customWidth="1"/>
    <col min="10738" max="10984" width="9.140625" style="2"/>
    <col min="10985" max="10985" width="7.7109375" style="2" customWidth="1"/>
    <col min="10986" max="10986" width="59.42578125" style="2" customWidth="1"/>
    <col min="10987" max="10987" width="26.28515625" style="2" customWidth="1"/>
    <col min="10988" max="10990" width="0" style="2" hidden="1" customWidth="1"/>
    <col min="10991" max="10991" width="12.85546875" style="2" bestFit="1" customWidth="1"/>
    <col min="10992" max="10992" width="10.85546875" style="2" bestFit="1" customWidth="1"/>
    <col min="10993" max="10993" width="9.5703125" style="2" bestFit="1" customWidth="1"/>
    <col min="10994" max="11240" width="9.140625" style="2"/>
    <col min="11241" max="11241" width="7.7109375" style="2" customWidth="1"/>
    <col min="11242" max="11242" width="59.42578125" style="2" customWidth="1"/>
    <col min="11243" max="11243" width="26.28515625" style="2" customWidth="1"/>
    <col min="11244" max="11246" width="0" style="2" hidden="1" customWidth="1"/>
    <col min="11247" max="11247" width="12.85546875" style="2" bestFit="1" customWidth="1"/>
    <col min="11248" max="11248" width="10.85546875" style="2" bestFit="1" customWidth="1"/>
    <col min="11249" max="11249" width="9.5703125" style="2" bestFit="1" customWidth="1"/>
    <col min="11250" max="11496" width="9.140625" style="2"/>
    <col min="11497" max="11497" width="7.7109375" style="2" customWidth="1"/>
    <col min="11498" max="11498" width="59.42578125" style="2" customWidth="1"/>
    <col min="11499" max="11499" width="26.28515625" style="2" customWidth="1"/>
    <col min="11500" max="11502" width="0" style="2" hidden="1" customWidth="1"/>
    <col min="11503" max="11503" width="12.85546875" style="2" bestFit="1" customWidth="1"/>
    <col min="11504" max="11504" width="10.85546875" style="2" bestFit="1" customWidth="1"/>
    <col min="11505" max="11505" width="9.5703125" style="2" bestFit="1" customWidth="1"/>
    <col min="11506" max="11752" width="9.140625" style="2"/>
    <col min="11753" max="11753" width="7.7109375" style="2" customWidth="1"/>
    <col min="11754" max="11754" width="59.42578125" style="2" customWidth="1"/>
    <col min="11755" max="11755" width="26.28515625" style="2" customWidth="1"/>
    <col min="11756" max="11758" width="0" style="2" hidden="1" customWidth="1"/>
    <col min="11759" max="11759" width="12.85546875" style="2" bestFit="1" customWidth="1"/>
    <col min="11760" max="11760" width="10.85546875" style="2" bestFit="1" customWidth="1"/>
    <col min="11761" max="11761" width="9.5703125" style="2" bestFit="1" customWidth="1"/>
    <col min="11762" max="12008" width="9.140625" style="2"/>
    <col min="12009" max="12009" width="7.7109375" style="2" customWidth="1"/>
    <col min="12010" max="12010" width="59.42578125" style="2" customWidth="1"/>
    <col min="12011" max="12011" width="26.28515625" style="2" customWidth="1"/>
    <col min="12012" max="12014" width="0" style="2" hidden="1" customWidth="1"/>
    <col min="12015" max="12015" width="12.85546875" style="2" bestFit="1" customWidth="1"/>
    <col min="12016" max="12016" width="10.85546875" style="2" bestFit="1" customWidth="1"/>
    <col min="12017" max="12017" width="9.5703125" style="2" bestFit="1" customWidth="1"/>
    <col min="12018" max="12264" width="9.140625" style="2"/>
    <col min="12265" max="12265" width="7.7109375" style="2" customWidth="1"/>
    <col min="12266" max="12266" width="59.42578125" style="2" customWidth="1"/>
    <col min="12267" max="12267" width="26.28515625" style="2" customWidth="1"/>
    <col min="12268" max="12270" width="0" style="2" hidden="1" customWidth="1"/>
    <col min="12271" max="12271" width="12.85546875" style="2" bestFit="1" customWidth="1"/>
    <col min="12272" max="12272" width="10.85546875" style="2" bestFit="1" customWidth="1"/>
    <col min="12273" max="12273" width="9.5703125" style="2" bestFit="1" customWidth="1"/>
    <col min="12274" max="12520" width="9.140625" style="2"/>
    <col min="12521" max="12521" width="7.7109375" style="2" customWidth="1"/>
    <col min="12522" max="12522" width="59.42578125" style="2" customWidth="1"/>
    <col min="12523" max="12523" width="26.28515625" style="2" customWidth="1"/>
    <col min="12524" max="12526" width="0" style="2" hidden="1" customWidth="1"/>
    <col min="12527" max="12527" width="12.85546875" style="2" bestFit="1" customWidth="1"/>
    <col min="12528" max="12528" width="10.85546875" style="2" bestFit="1" customWidth="1"/>
    <col min="12529" max="12529" width="9.5703125" style="2" bestFit="1" customWidth="1"/>
    <col min="12530" max="12776" width="9.140625" style="2"/>
    <col min="12777" max="12777" width="7.7109375" style="2" customWidth="1"/>
    <col min="12778" max="12778" width="59.42578125" style="2" customWidth="1"/>
    <col min="12779" max="12779" width="26.28515625" style="2" customWidth="1"/>
    <col min="12780" max="12782" width="0" style="2" hidden="1" customWidth="1"/>
    <col min="12783" max="12783" width="12.85546875" style="2" bestFit="1" customWidth="1"/>
    <col min="12784" max="12784" width="10.85546875" style="2" bestFit="1" customWidth="1"/>
    <col min="12785" max="12785" width="9.5703125" style="2" bestFit="1" customWidth="1"/>
    <col min="12786" max="13032" width="9.140625" style="2"/>
    <col min="13033" max="13033" width="7.7109375" style="2" customWidth="1"/>
    <col min="13034" max="13034" width="59.42578125" style="2" customWidth="1"/>
    <col min="13035" max="13035" width="26.28515625" style="2" customWidth="1"/>
    <col min="13036" max="13038" width="0" style="2" hidden="1" customWidth="1"/>
    <col min="13039" max="13039" width="12.85546875" style="2" bestFit="1" customWidth="1"/>
    <col min="13040" max="13040" width="10.85546875" style="2" bestFit="1" customWidth="1"/>
    <col min="13041" max="13041" width="9.5703125" style="2" bestFit="1" customWidth="1"/>
    <col min="13042" max="13288" width="9.140625" style="2"/>
    <col min="13289" max="13289" width="7.7109375" style="2" customWidth="1"/>
    <col min="13290" max="13290" width="59.42578125" style="2" customWidth="1"/>
    <col min="13291" max="13291" width="26.28515625" style="2" customWidth="1"/>
    <col min="13292" max="13294" width="0" style="2" hidden="1" customWidth="1"/>
    <col min="13295" max="13295" width="12.85546875" style="2" bestFit="1" customWidth="1"/>
    <col min="13296" max="13296" width="10.85546875" style="2" bestFit="1" customWidth="1"/>
    <col min="13297" max="13297" width="9.5703125" style="2" bestFit="1" customWidth="1"/>
    <col min="13298" max="13544" width="9.140625" style="2"/>
    <col min="13545" max="13545" width="7.7109375" style="2" customWidth="1"/>
    <col min="13546" max="13546" width="59.42578125" style="2" customWidth="1"/>
    <col min="13547" max="13547" width="26.28515625" style="2" customWidth="1"/>
    <col min="13548" max="13550" width="0" style="2" hidden="1" customWidth="1"/>
    <col min="13551" max="13551" width="12.85546875" style="2" bestFit="1" customWidth="1"/>
    <col min="13552" max="13552" width="10.85546875" style="2" bestFit="1" customWidth="1"/>
    <col min="13553" max="13553" width="9.5703125" style="2" bestFit="1" customWidth="1"/>
    <col min="13554" max="13800" width="9.140625" style="2"/>
    <col min="13801" max="13801" width="7.7109375" style="2" customWidth="1"/>
    <col min="13802" max="13802" width="59.42578125" style="2" customWidth="1"/>
    <col min="13803" max="13803" width="26.28515625" style="2" customWidth="1"/>
    <col min="13804" max="13806" width="0" style="2" hidden="1" customWidth="1"/>
    <col min="13807" max="13807" width="12.85546875" style="2" bestFit="1" customWidth="1"/>
    <col min="13808" max="13808" width="10.85546875" style="2" bestFit="1" customWidth="1"/>
    <col min="13809" max="13809" width="9.5703125" style="2" bestFit="1" customWidth="1"/>
    <col min="13810" max="14056" width="9.140625" style="2"/>
    <col min="14057" max="14057" width="7.7109375" style="2" customWidth="1"/>
    <col min="14058" max="14058" width="59.42578125" style="2" customWidth="1"/>
    <col min="14059" max="14059" width="26.28515625" style="2" customWidth="1"/>
    <col min="14060" max="14062" width="0" style="2" hidden="1" customWidth="1"/>
    <col min="14063" max="14063" width="12.85546875" style="2" bestFit="1" customWidth="1"/>
    <col min="14064" max="14064" width="10.85546875" style="2" bestFit="1" customWidth="1"/>
    <col min="14065" max="14065" width="9.5703125" style="2" bestFit="1" customWidth="1"/>
    <col min="14066" max="14312" width="9.140625" style="2"/>
    <col min="14313" max="14313" width="7.7109375" style="2" customWidth="1"/>
    <col min="14314" max="14314" width="59.42578125" style="2" customWidth="1"/>
    <col min="14315" max="14315" width="26.28515625" style="2" customWidth="1"/>
    <col min="14316" max="14318" width="0" style="2" hidden="1" customWidth="1"/>
    <col min="14319" max="14319" width="12.85546875" style="2" bestFit="1" customWidth="1"/>
    <col min="14320" max="14320" width="10.85546875" style="2" bestFit="1" customWidth="1"/>
    <col min="14321" max="14321" width="9.5703125" style="2" bestFit="1" customWidth="1"/>
    <col min="14322" max="14568" width="9.140625" style="2"/>
    <col min="14569" max="14569" width="7.7109375" style="2" customWidth="1"/>
    <col min="14570" max="14570" width="59.42578125" style="2" customWidth="1"/>
    <col min="14571" max="14571" width="26.28515625" style="2" customWidth="1"/>
    <col min="14572" max="14574" width="0" style="2" hidden="1" customWidth="1"/>
    <col min="14575" max="14575" width="12.85546875" style="2" bestFit="1" customWidth="1"/>
    <col min="14576" max="14576" width="10.85546875" style="2" bestFit="1" customWidth="1"/>
    <col min="14577" max="14577" width="9.5703125" style="2" bestFit="1" customWidth="1"/>
    <col min="14578" max="14824" width="9.140625" style="2"/>
    <col min="14825" max="14825" width="7.7109375" style="2" customWidth="1"/>
    <col min="14826" max="14826" width="59.42578125" style="2" customWidth="1"/>
    <col min="14827" max="14827" width="26.28515625" style="2" customWidth="1"/>
    <col min="14828" max="14830" width="0" style="2" hidden="1" customWidth="1"/>
    <col min="14831" max="14831" width="12.85546875" style="2" bestFit="1" customWidth="1"/>
    <col min="14832" max="14832" width="10.85546875" style="2" bestFit="1" customWidth="1"/>
    <col min="14833" max="14833" width="9.5703125" style="2" bestFit="1" customWidth="1"/>
    <col min="14834" max="15080" width="9.140625" style="2"/>
    <col min="15081" max="15081" width="7.7109375" style="2" customWidth="1"/>
    <col min="15082" max="15082" width="59.42578125" style="2" customWidth="1"/>
    <col min="15083" max="15083" width="26.28515625" style="2" customWidth="1"/>
    <col min="15084" max="15086" width="0" style="2" hidden="1" customWidth="1"/>
    <col min="15087" max="15087" width="12.85546875" style="2" bestFit="1" customWidth="1"/>
    <col min="15088" max="15088" width="10.85546875" style="2" bestFit="1" customWidth="1"/>
    <col min="15089" max="15089" width="9.5703125" style="2" bestFit="1" customWidth="1"/>
    <col min="15090" max="15336" width="9.140625" style="2"/>
    <col min="15337" max="15337" width="7.7109375" style="2" customWidth="1"/>
    <col min="15338" max="15338" width="59.42578125" style="2" customWidth="1"/>
    <col min="15339" max="15339" width="26.28515625" style="2" customWidth="1"/>
    <col min="15340" max="15342" width="0" style="2" hidden="1" customWidth="1"/>
    <col min="15343" max="15343" width="12.85546875" style="2" bestFit="1" customWidth="1"/>
    <col min="15344" max="15344" width="10.85546875" style="2" bestFit="1" customWidth="1"/>
    <col min="15345" max="15345" width="9.5703125" style="2" bestFit="1" customWidth="1"/>
    <col min="15346" max="15592" width="9.140625" style="2"/>
    <col min="15593" max="15593" width="7.7109375" style="2" customWidth="1"/>
    <col min="15594" max="15594" width="59.42578125" style="2" customWidth="1"/>
    <col min="15595" max="15595" width="26.28515625" style="2" customWidth="1"/>
    <col min="15596" max="15598" width="0" style="2" hidden="1" customWidth="1"/>
    <col min="15599" max="15599" width="12.85546875" style="2" bestFit="1" customWidth="1"/>
    <col min="15600" max="15600" width="10.85546875" style="2" bestFit="1" customWidth="1"/>
    <col min="15601" max="15601" width="9.5703125" style="2" bestFit="1" customWidth="1"/>
    <col min="15602" max="15848" width="9.140625" style="2"/>
    <col min="15849" max="15849" width="7.7109375" style="2" customWidth="1"/>
    <col min="15850" max="15850" width="59.42578125" style="2" customWidth="1"/>
    <col min="15851" max="15851" width="26.28515625" style="2" customWidth="1"/>
    <col min="15852" max="15854" width="0" style="2" hidden="1" customWidth="1"/>
    <col min="15855" max="15855" width="12.85546875" style="2" bestFit="1" customWidth="1"/>
    <col min="15856" max="15856" width="10.85546875" style="2" bestFit="1" customWidth="1"/>
    <col min="15857" max="15857" width="9.5703125" style="2" bestFit="1" customWidth="1"/>
    <col min="15858" max="16104" width="9.140625" style="2"/>
    <col min="16105" max="16105" width="7.7109375" style="2" customWidth="1"/>
    <col min="16106" max="16106" width="59.42578125" style="2" customWidth="1"/>
    <col min="16107" max="16107" width="26.28515625" style="2" customWidth="1"/>
    <col min="16108" max="16110" width="0" style="2" hidden="1" customWidth="1"/>
    <col min="16111" max="16111" width="12.85546875" style="2" bestFit="1" customWidth="1"/>
    <col min="16112" max="16112" width="10.85546875" style="2" bestFit="1" customWidth="1"/>
    <col min="16113" max="16113" width="9.5703125" style="2" bestFit="1" customWidth="1"/>
    <col min="16114" max="16384" width="9.140625" style="2"/>
  </cols>
  <sheetData>
    <row r="1" spans="1:9" x14ac:dyDescent="0.2">
      <c r="C1" s="240" t="s">
        <v>876</v>
      </c>
      <c r="D1" s="241"/>
    </row>
    <row r="2" spans="1:9" ht="63.75" x14ac:dyDescent="0.25">
      <c r="A2" s="184"/>
      <c r="B2" s="32"/>
      <c r="C2" s="246" t="s">
        <v>877</v>
      </c>
      <c r="D2" s="32"/>
    </row>
    <row r="3" spans="1:9" ht="15.75" x14ac:dyDescent="0.25">
      <c r="A3" s="184"/>
      <c r="B3" s="272"/>
      <c r="C3" s="272"/>
      <c r="D3" s="242"/>
    </row>
    <row r="4" spans="1:9" ht="38.25" customHeight="1" x14ac:dyDescent="0.2">
      <c r="A4" s="273" t="s">
        <v>878</v>
      </c>
      <c r="B4" s="273"/>
      <c r="C4" s="273"/>
      <c r="D4" s="273"/>
    </row>
    <row r="5" spans="1:9" x14ac:dyDescent="0.2">
      <c r="A5" s="185"/>
      <c r="B5" s="186"/>
      <c r="C5" s="187" t="s">
        <v>518</v>
      </c>
      <c r="D5" s="187" t="s">
        <v>518</v>
      </c>
    </row>
    <row r="6" spans="1:9" ht="25.5" x14ac:dyDescent="0.2">
      <c r="A6" s="188" t="s">
        <v>806</v>
      </c>
      <c r="B6" s="189" t="s">
        <v>547</v>
      </c>
      <c r="C6" s="189" t="s">
        <v>875</v>
      </c>
      <c r="D6" s="189" t="s">
        <v>807</v>
      </c>
      <c r="G6" s="243"/>
      <c r="H6" s="243"/>
    </row>
    <row r="7" spans="1:9" ht="25.5" x14ac:dyDescent="0.2">
      <c r="A7" s="190" t="s">
        <v>185</v>
      </c>
      <c r="B7" s="191" t="s">
        <v>810</v>
      </c>
      <c r="C7" s="247">
        <v>5941.9</v>
      </c>
      <c r="D7" s="193">
        <f>'[1]11 вед'!AD753+'[1]11 вед'!AD1777+'[1]11 вед'!AD1839+'[1]11 вед'!AD1842</f>
        <v>0</v>
      </c>
      <c r="E7" s="244">
        <f>C7/$C12*100</f>
        <v>0.56161667644345392</v>
      </c>
      <c r="F7" s="244">
        <f>D7/$C12*100</f>
        <v>0</v>
      </c>
      <c r="G7" s="192">
        <f>C7/C12*100</f>
        <v>0.56161667644345392</v>
      </c>
      <c r="H7" s="245"/>
    </row>
    <row r="8" spans="1:9" ht="25.5" x14ac:dyDescent="0.2">
      <c r="A8" s="190" t="s">
        <v>187</v>
      </c>
      <c r="B8" s="28" t="s">
        <v>811</v>
      </c>
      <c r="C8" s="248">
        <v>698027.12000000011</v>
      </c>
      <c r="D8" s="193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244">
        <f>C8/$C12*100</f>
        <v>65.976147562529846</v>
      </c>
      <c r="F8" s="244" t="e">
        <f>D8/$C12*100</f>
        <v>#VALUE!</v>
      </c>
      <c r="G8" s="243">
        <f>C8/C12*100</f>
        <v>65.976147562529846</v>
      </c>
      <c r="H8" s="245"/>
    </row>
    <row r="9" spans="1:9" ht="25.5" x14ac:dyDescent="0.2">
      <c r="A9" s="190" t="s">
        <v>189</v>
      </c>
      <c r="B9" s="28" t="s">
        <v>812</v>
      </c>
      <c r="C9" s="249">
        <v>67379.01999999999</v>
      </c>
      <c r="D9" s="193">
        <f>'[1]11 вед'!AD785+'[1]11 вед'!AD802+'[1]11 вед'!AD970+'[1]11 вед'!AD1470+'[1]11 вед'!AD1845+'[1]11 вед'!AD1274</f>
        <v>0</v>
      </c>
      <c r="E9" s="244">
        <f>C9/C12*100</f>
        <v>6.368532165539138</v>
      </c>
      <c r="F9" s="244" t="e">
        <f>D9/D12*100</f>
        <v>#VALUE!</v>
      </c>
      <c r="G9" s="243">
        <f>C9/C12*100</f>
        <v>6.368532165539138</v>
      </c>
      <c r="H9" s="245"/>
    </row>
    <row r="10" spans="1:9" ht="25.5" x14ac:dyDescent="0.2">
      <c r="A10" s="190" t="s">
        <v>191</v>
      </c>
      <c r="B10" s="28" t="s">
        <v>813</v>
      </c>
      <c r="C10" s="248">
        <v>235044.88</v>
      </c>
      <c r="D10" s="193" t="e">
        <f>'[1]11 вед'!AD409+'[1]11 вед'!AD1619+'[1]11 вед'!AD1739+'[1]11 вед'!AD1810+'[1]11 вед'!AD1849+'[1]11 вед'!AD1917+'[1]11 вед'!AD1915</f>
        <v>#VALUE!</v>
      </c>
      <c r="E10" s="244">
        <f>C10/C12*100</f>
        <v>22.215978781307406</v>
      </c>
      <c r="F10" s="244" t="e">
        <f>D10/D12*100</f>
        <v>#VALUE!</v>
      </c>
      <c r="G10" s="243">
        <f>C10/C12*100</f>
        <v>22.215978781307406</v>
      </c>
      <c r="H10" s="245"/>
    </row>
    <row r="11" spans="1:9" x14ac:dyDescent="0.2">
      <c r="A11" s="190"/>
      <c r="B11" s="28" t="s">
        <v>569</v>
      </c>
      <c r="C11" s="248">
        <v>51606.29</v>
      </c>
      <c r="D11" s="193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244">
        <f>C11/C12*100</f>
        <v>4.8777248141801532</v>
      </c>
      <c r="F11" s="244" t="e">
        <f>D11/D12*100</f>
        <v>#VALUE!</v>
      </c>
      <c r="G11" s="243">
        <f>C11/C12*100</f>
        <v>4.8777248141801532</v>
      </c>
      <c r="H11" s="245"/>
    </row>
    <row r="12" spans="1:9" x14ac:dyDescent="0.2">
      <c r="A12" s="194"/>
      <c r="B12" s="194" t="s">
        <v>548</v>
      </c>
      <c r="C12" s="199">
        <f>C7+C8+C9+C10+C11</f>
        <v>1057999.2100000002</v>
      </c>
      <c r="D12" s="195" t="e">
        <f>D7+D8+D9+D10+D11</f>
        <v>#VALUE!</v>
      </c>
      <c r="E12" s="195">
        <f>E7+E8+E9+E10+E11</f>
        <v>99.999999999999986</v>
      </c>
      <c r="F12" s="196" t="e">
        <f>F7+F8+F9+F10+F11</f>
        <v>#VALUE!</v>
      </c>
      <c r="G12" s="197" t="e">
        <f>SUM(#REF!)</f>
        <v>#REF!</v>
      </c>
      <c r="H12" s="243" t="e">
        <f>#REF!-#REF!</f>
        <v>#REF!</v>
      </c>
      <c r="I12" s="243"/>
    </row>
  </sheetData>
  <mergeCells count="2">
    <mergeCell ref="B3:C3"/>
    <mergeCell ref="A4:D4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58" customWidth="1"/>
    <col min="2" max="2" width="47.42578125" style="59" customWidth="1"/>
    <col min="3" max="3" width="9.7109375" style="60" customWidth="1"/>
    <col min="4" max="4" width="15.28515625" style="60" customWidth="1"/>
    <col min="5" max="5" width="15.140625" style="60" customWidth="1"/>
    <col min="6" max="6" width="12.85546875" style="60" customWidth="1"/>
    <col min="7" max="7" width="21.42578125" style="60" customWidth="1"/>
    <col min="8" max="254" width="9.140625" style="61" customWidth="1"/>
    <col min="255" max="255" width="3.5703125" style="61" customWidth="1"/>
    <col min="256" max="16384" width="40.85546875" style="61"/>
  </cols>
  <sheetData>
    <row r="1" spans="1:256" x14ac:dyDescent="0.2">
      <c r="E1" s="275" t="s">
        <v>545</v>
      </c>
      <c r="F1" s="275"/>
      <c r="G1" s="275"/>
    </row>
    <row r="2" spans="1:256" ht="58.5" customHeight="1" x14ac:dyDescent="0.2">
      <c r="F2" s="256" t="s">
        <v>420</v>
      </c>
      <c r="G2" s="256"/>
      <c r="H2" s="32"/>
    </row>
    <row r="3" spans="1:256" ht="51" customHeight="1" x14ac:dyDescent="0.3">
      <c r="A3" s="276" t="s">
        <v>562</v>
      </c>
      <c r="B3" s="276"/>
      <c r="C3" s="276"/>
      <c r="D3" s="276"/>
      <c r="E3" s="276"/>
      <c r="F3" s="276"/>
      <c r="G3" s="276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</row>
    <row r="4" spans="1:256" ht="18" x14ac:dyDescent="0.25">
      <c r="A4" s="102"/>
      <c r="B4" s="102"/>
      <c r="C4" s="102"/>
      <c r="D4" s="102"/>
      <c r="E4" s="103"/>
      <c r="F4" s="277" t="s">
        <v>518</v>
      </c>
      <c r="G4" s="277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  <c r="IT4" s="71"/>
      <c r="IU4" s="71"/>
      <c r="IV4" s="71"/>
    </row>
    <row r="5" spans="1:256" ht="25.5" x14ac:dyDescent="0.2">
      <c r="A5" s="36" t="s">
        <v>525</v>
      </c>
      <c r="B5" s="36" t="s">
        <v>417</v>
      </c>
      <c r="C5" s="12" t="s">
        <v>274</v>
      </c>
      <c r="D5" s="12" t="s">
        <v>536</v>
      </c>
      <c r="E5" s="12" t="s">
        <v>537</v>
      </c>
      <c r="F5" s="12" t="s">
        <v>538</v>
      </c>
      <c r="G5" s="36" t="s">
        <v>352</v>
      </c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72"/>
      <c r="IT5" s="72"/>
      <c r="IU5" s="72"/>
      <c r="IV5" s="72"/>
    </row>
    <row r="6" spans="1:256" ht="15" x14ac:dyDescent="0.2">
      <c r="A6" s="104">
        <v>1</v>
      </c>
      <c r="B6" s="104">
        <v>2</v>
      </c>
      <c r="C6" s="105" t="s">
        <v>524</v>
      </c>
      <c r="D6" s="105" t="s">
        <v>541</v>
      </c>
      <c r="E6" s="105" t="s">
        <v>542</v>
      </c>
      <c r="F6" s="105" t="s">
        <v>543</v>
      </c>
      <c r="G6" s="104">
        <v>8</v>
      </c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</row>
    <row r="7" spans="1:256" ht="18" x14ac:dyDescent="0.25">
      <c r="A7" s="104"/>
      <c r="B7" s="106"/>
      <c r="C7" s="105"/>
      <c r="D7" s="105"/>
      <c r="E7" s="105"/>
      <c r="F7" s="105"/>
      <c r="G7" s="107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ht="18" x14ac:dyDescent="0.25">
      <c r="A8" s="104"/>
      <c r="B8" s="106"/>
      <c r="C8" s="105"/>
      <c r="D8" s="105"/>
      <c r="E8" s="105"/>
      <c r="F8" s="105"/>
      <c r="G8" s="107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ht="18.75" x14ac:dyDescent="0.3">
      <c r="A9" s="108"/>
      <c r="B9" s="106"/>
      <c r="C9" s="105"/>
      <c r="D9" s="105"/>
      <c r="E9" s="105"/>
      <c r="F9" s="105"/>
      <c r="G9" s="107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  <c r="IR9" s="74"/>
      <c r="IS9" s="74"/>
      <c r="IT9" s="74"/>
      <c r="IU9" s="74"/>
      <c r="IV9" s="74"/>
    </row>
    <row r="10" spans="1:256" ht="18.75" x14ac:dyDescent="0.3">
      <c r="A10" s="104"/>
      <c r="B10" s="106"/>
      <c r="C10" s="105"/>
      <c r="D10" s="105"/>
      <c r="E10" s="105"/>
      <c r="F10" s="105"/>
      <c r="G10" s="107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  <c r="IU10" s="75"/>
      <c r="IV10" s="75"/>
    </row>
    <row r="11" spans="1:256" ht="18" x14ac:dyDescent="0.25">
      <c r="A11" s="104"/>
      <c r="B11" s="106"/>
      <c r="C11" s="105"/>
      <c r="D11" s="105"/>
      <c r="E11" s="105"/>
      <c r="F11" s="105"/>
      <c r="G11" s="107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  <c r="IV11" s="76"/>
    </row>
    <row r="12" spans="1:256" ht="18" x14ac:dyDescent="0.25">
      <c r="A12" s="104"/>
      <c r="B12" s="106"/>
      <c r="C12" s="105"/>
      <c r="D12" s="105"/>
      <c r="E12" s="105"/>
      <c r="F12" s="105"/>
      <c r="G12" s="107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ht="18.75" x14ac:dyDescent="0.3">
      <c r="A13" s="104"/>
      <c r="B13" s="106"/>
      <c r="C13" s="105"/>
      <c r="D13" s="105"/>
      <c r="E13" s="105"/>
      <c r="F13" s="105"/>
      <c r="G13" s="107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  <c r="IR13" s="74"/>
      <c r="IS13" s="74"/>
      <c r="IT13" s="74"/>
      <c r="IU13" s="74"/>
      <c r="IV13" s="74"/>
    </row>
    <row r="14" spans="1:256" ht="18.75" x14ac:dyDescent="0.3">
      <c r="A14" s="104"/>
      <c r="B14" s="106"/>
      <c r="C14" s="105"/>
      <c r="D14" s="105"/>
      <c r="E14" s="105"/>
      <c r="F14" s="105"/>
      <c r="G14" s="107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</row>
    <row r="15" spans="1:256" ht="18" x14ac:dyDescent="0.25">
      <c r="A15" s="104"/>
      <c r="B15" s="106"/>
      <c r="C15" s="105"/>
      <c r="D15" s="105"/>
      <c r="E15" s="105"/>
      <c r="F15" s="105"/>
      <c r="G15" s="107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71"/>
      <c r="IT15" s="71"/>
      <c r="IU15" s="71"/>
      <c r="IV15" s="71"/>
    </row>
    <row r="16" spans="1:256" ht="18.75" x14ac:dyDescent="0.3">
      <c r="A16" s="104"/>
      <c r="B16" s="106"/>
      <c r="C16" s="105"/>
      <c r="D16" s="105"/>
      <c r="E16" s="105"/>
      <c r="F16" s="105"/>
      <c r="G16" s="107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  <c r="IU16" s="75"/>
      <c r="IV16" s="75"/>
    </row>
    <row r="17" spans="1:256" ht="18" x14ac:dyDescent="0.25">
      <c r="A17" s="104"/>
      <c r="B17" s="106"/>
      <c r="C17" s="105"/>
      <c r="D17" s="105"/>
      <c r="E17" s="105"/>
      <c r="F17" s="105"/>
      <c r="G17" s="107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  <c r="IU17" s="76"/>
      <c r="IV17" s="76"/>
    </row>
    <row r="18" spans="1:256" ht="18.75" x14ac:dyDescent="0.3">
      <c r="A18" s="104"/>
      <c r="B18" s="106"/>
      <c r="C18" s="105"/>
      <c r="D18" s="105"/>
      <c r="E18" s="105"/>
      <c r="F18" s="105"/>
      <c r="G18" s="107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  <c r="IR18" s="74"/>
      <c r="IS18" s="74"/>
      <c r="IT18" s="74"/>
      <c r="IU18" s="74"/>
      <c r="IV18" s="74"/>
    </row>
    <row r="19" spans="1:256" ht="18" x14ac:dyDescent="0.25">
      <c r="A19" s="104"/>
      <c r="B19" s="278" t="s">
        <v>272</v>
      </c>
      <c r="C19" s="278"/>
      <c r="D19" s="278"/>
      <c r="E19" s="278"/>
      <c r="F19" s="278"/>
      <c r="G19" s="107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</row>
    <row r="22" spans="1:256" ht="124.5" customHeight="1" x14ac:dyDescent="0.2">
      <c r="A22" s="279" t="s">
        <v>546</v>
      </c>
      <c r="B22" s="279"/>
      <c r="C22" s="279"/>
      <c r="D22" s="279"/>
      <c r="E22" s="279"/>
      <c r="F22" s="279"/>
      <c r="G22" s="279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58" customWidth="1"/>
    <col min="2" max="2" width="47.42578125" style="59" customWidth="1"/>
    <col min="3" max="3" width="12.28515625" style="60" customWidth="1"/>
    <col min="4" max="5" width="14.5703125" style="60" customWidth="1"/>
    <col min="6" max="6" width="12.28515625" style="60" customWidth="1"/>
    <col min="7" max="8" width="17.5703125" style="70" customWidth="1"/>
    <col min="9" max="254" width="9.140625" style="61" customWidth="1"/>
    <col min="255" max="255" width="3.5703125" style="61" customWidth="1"/>
    <col min="256" max="16384" width="36" style="61"/>
  </cols>
  <sheetData>
    <row r="1" spans="1:256" x14ac:dyDescent="0.2">
      <c r="G1" s="275" t="s">
        <v>534</v>
      </c>
      <c r="H1" s="275"/>
    </row>
    <row r="2" spans="1:256" ht="59.25" customHeight="1" x14ac:dyDescent="0.2">
      <c r="G2" s="256" t="s">
        <v>420</v>
      </c>
      <c r="H2" s="256"/>
      <c r="I2" s="32"/>
    </row>
    <row r="3" spans="1:256" ht="50.25" customHeight="1" x14ac:dyDescent="0.3">
      <c r="A3" s="276" t="s">
        <v>561</v>
      </c>
      <c r="B3" s="276"/>
      <c r="C3" s="276"/>
      <c r="D3" s="276"/>
      <c r="E3" s="276"/>
      <c r="F3" s="276"/>
      <c r="G3" s="276"/>
      <c r="H3" s="276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  <c r="IT3" s="62"/>
      <c r="IU3" s="62"/>
      <c r="IV3" s="62"/>
    </row>
    <row r="4" spans="1:256" x14ac:dyDescent="0.2">
      <c r="A4" s="109"/>
      <c r="B4" s="109"/>
      <c r="C4" s="109"/>
      <c r="D4" s="109"/>
      <c r="E4" s="110"/>
      <c r="F4" s="277" t="s">
        <v>535</v>
      </c>
      <c r="G4" s="277"/>
      <c r="H4" s="277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  <c r="IT4" s="63"/>
      <c r="IU4" s="63"/>
      <c r="IV4" s="63"/>
    </row>
    <row r="5" spans="1:256" ht="38.25" x14ac:dyDescent="0.2">
      <c r="A5" s="5" t="s">
        <v>525</v>
      </c>
      <c r="B5" s="5" t="s">
        <v>417</v>
      </c>
      <c r="C5" s="12" t="s">
        <v>274</v>
      </c>
      <c r="D5" s="12" t="s">
        <v>536</v>
      </c>
      <c r="E5" s="12" t="s">
        <v>537</v>
      </c>
      <c r="F5" s="12" t="s">
        <v>538</v>
      </c>
      <c r="G5" s="5" t="s">
        <v>539</v>
      </c>
      <c r="H5" s="5" t="s">
        <v>540</v>
      </c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</row>
    <row r="6" spans="1:256" x14ac:dyDescent="0.2">
      <c r="A6" s="111">
        <v>1</v>
      </c>
      <c r="B6" s="111">
        <v>2</v>
      </c>
      <c r="C6" s="30" t="s">
        <v>524</v>
      </c>
      <c r="D6" s="30" t="s">
        <v>541</v>
      </c>
      <c r="E6" s="30" t="s">
        <v>542</v>
      </c>
      <c r="F6" s="30" t="s">
        <v>543</v>
      </c>
      <c r="G6" s="111">
        <v>8</v>
      </c>
      <c r="H6" s="111">
        <v>9</v>
      </c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  <c r="IT6" s="65"/>
      <c r="IU6" s="65"/>
      <c r="IV6" s="65"/>
    </row>
    <row r="7" spans="1:256" ht="18.75" x14ac:dyDescent="0.3">
      <c r="A7" s="111"/>
      <c r="B7" s="112"/>
      <c r="C7" s="30"/>
      <c r="D7" s="30"/>
      <c r="E7" s="30"/>
      <c r="F7" s="30"/>
      <c r="G7" s="113"/>
      <c r="H7" s="113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2"/>
      <c r="IV7" s="62"/>
    </row>
    <row r="8" spans="1:256" ht="18.75" x14ac:dyDescent="0.3">
      <c r="A8" s="111"/>
      <c r="B8" s="112"/>
      <c r="C8" s="30"/>
      <c r="D8" s="30"/>
      <c r="E8" s="30"/>
      <c r="F8" s="30"/>
      <c r="G8" s="113"/>
      <c r="H8" s="113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  <c r="IV8" s="62"/>
    </row>
    <row r="9" spans="1:256" ht="18.75" x14ac:dyDescent="0.3">
      <c r="A9" s="114"/>
      <c r="B9" s="112"/>
      <c r="C9" s="30"/>
      <c r="D9" s="30"/>
      <c r="E9" s="30"/>
      <c r="F9" s="30"/>
      <c r="G9" s="113"/>
      <c r="H9" s="113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  <c r="IV9" s="62"/>
    </row>
    <row r="10" spans="1:256" ht="19.5" x14ac:dyDescent="0.35">
      <c r="A10" s="111"/>
      <c r="B10" s="112"/>
      <c r="C10" s="30"/>
      <c r="D10" s="30"/>
      <c r="E10" s="30"/>
      <c r="F10" s="30"/>
      <c r="G10" s="113"/>
      <c r="H10" s="113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256" ht="18.75" x14ac:dyDescent="0.3">
      <c r="A11" s="111"/>
      <c r="B11" s="112"/>
      <c r="C11" s="30"/>
      <c r="D11" s="30"/>
      <c r="E11" s="30"/>
      <c r="F11" s="30"/>
      <c r="G11" s="113"/>
      <c r="H11" s="113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  <c r="IV11" s="62"/>
    </row>
    <row r="12" spans="1:256" ht="18.75" x14ac:dyDescent="0.3">
      <c r="A12" s="111"/>
      <c r="B12" s="112"/>
      <c r="C12" s="30"/>
      <c r="D12" s="30"/>
      <c r="E12" s="30"/>
      <c r="F12" s="30"/>
      <c r="G12" s="113"/>
      <c r="H12" s="113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  <c r="IV12" s="62"/>
    </row>
    <row r="13" spans="1:256" ht="18.75" x14ac:dyDescent="0.3">
      <c r="A13" s="111"/>
      <c r="B13" s="112"/>
      <c r="C13" s="30"/>
      <c r="D13" s="30"/>
      <c r="E13" s="30"/>
      <c r="F13" s="30"/>
      <c r="G13" s="113"/>
      <c r="H13" s="113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  <c r="IV13" s="62"/>
    </row>
    <row r="14" spans="1:256" ht="19.5" x14ac:dyDescent="0.35">
      <c r="A14" s="111"/>
      <c r="B14" s="112"/>
      <c r="C14" s="30"/>
      <c r="D14" s="30"/>
      <c r="E14" s="30"/>
      <c r="F14" s="30"/>
      <c r="G14" s="113"/>
      <c r="H14" s="113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ht="18.75" x14ac:dyDescent="0.3">
      <c r="A15" s="111"/>
      <c r="B15" s="112"/>
      <c r="C15" s="30"/>
      <c r="D15" s="30"/>
      <c r="E15" s="30"/>
      <c r="F15" s="30"/>
      <c r="G15" s="113"/>
      <c r="H15" s="113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  <c r="IR15" s="67"/>
      <c r="IS15" s="67"/>
      <c r="IT15" s="67"/>
      <c r="IU15" s="67"/>
      <c r="IV15" s="67"/>
    </row>
    <row r="16" spans="1:256" ht="18.75" x14ac:dyDescent="0.3">
      <c r="A16" s="111"/>
      <c r="B16" s="112"/>
      <c r="C16" s="30"/>
      <c r="D16" s="30"/>
      <c r="E16" s="30"/>
      <c r="F16" s="30"/>
      <c r="G16" s="115"/>
      <c r="H16" s="115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  <c r="IV16" s="68"/>
    </row>
    <row r="17" spans="1:256" ht="18.75" x14ac:dyDescent="0.3">
      <c r="A17" s="111"/>
      <c r="B17" s="112"/>
      <c r="C17" s="30"/>
      <c r="D17" s="30"/>
      <c r="E17" s="30"/>
      <c r="F17" s="30"/>
      <c r="G17" s="113"/>
      <c r="H17" s="113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  <c r="IV17" s="68"/>
    </row>
    <row r="18" spans="1:256" ht="18.75" x14ac:dyDescent="0.3">
      <c r="A18" s="111"/>
      <c r="B18" s="112"/>
      <c r="C18" s="30"/>
      <c r="D18" s="30"/>
      <c r="E18" s="30"/>
      <c r="F18" s="30"/>
      <c r="G18" s="113"/>
      <c r="H18" s="113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  <c r="IV18" s="68"/>
    </row>
    <row r="19" spans="1:256" ht="18.75" x14ac:dyDescent="0.3">
      <c r="A19" s="111"/>
      <c r="B19" s="112"/>
      <c r="C19" s="30"/>
      <c r="D19" s="30"/>
      <c r="E19" s="30"/>
      <c r="F19" s="30"/>
      <c r="G19" s="113"/>
      <c r="H19" s="113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8"/>
      <c r="IV19" s="68"/>
    </row>
    <row r="20" spans="1:256" ht="18.75" x14ac:dyDescent="0.3">
      <c r="A20" s="111"/>
      <c r="B20" s="112"/>
      <c r="C20" s="30"/>
      <c r="D20" s="30"/>
      <c r="E20" s="30"/>
      <c r="F20" s="30"/>
      <c r="G20" s="113"/>
      <c r="H20" s="113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8"/>
      <c r="IV20" s="68"/>
    </row>
    <row r="21" spans="1:256" ht="18.75" x14ac:dyDescent="0.3">
      <c r="A21" s="111"/>
      <c r="B21" s="29"/>
      <c r="C21" s="25"/>
      <c r="D21" s="25"/>
      <c r="E21" s="25"/>
      <c r="F21" s="25"/>
      <c r="G21" s="113"/>
      <c r="H21" s="113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  <c r="IV21" s="62"/>
    </row>
    <row r="22" spans="1:256" ht="18.75" x14ac:dyDescent="0.3">
      <c r="A22" s="111"/>
      <c r="B22" s="280" t="s">
        <v>272</v>
      </c>
      <c r="C22" s="280"/>
      <c r="D22" s="280"/>
      <c r="E22" s="280"/>
      <c r="F22" s="280"/>
      <c r="G22" s="113"/>
      <c r="H22" s="113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  <c r="IU22" s="62"/>
      <c r="IV22" s="62"/>
    </row>
    <row r="23" spans="1:256" x14ac:dyDescent="0.2">
      <c r="A23" s="69"/>
      <c r="G23" s="60"/>
      <c r="H23" s="60"/>
    </row>
    <row r="25" spans="1:256" ht="61.5" customHeight="1" x14ac:dyDescent="0.2">
      <c r="A25" s="281" t="s">
        <v>544</v>
      </c>
      <c r="B25" s="281"/>
      <c r="C25" s="281"/>
      <c r="D25" s="281"/>
      <c r="E25" s="281"/>
      <c r="F25" s="281"/>
      <c r="G25" s="281"/>
      <c r="H25" s="281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143" customWidth="1"/>
    <col min="2" max="2" width="7" style="175" customWidth="1"/>
    <col min="3" max="3" width="7.85546875" style="9" customWidth="1"/>
    <col min="4" max="4" width="7.28515625" style="9" customWidth="1"/>
    <col min="5" max="5" width="14.85546875" style="9" customWidth="1"/>
    <col min="6" max="6" width="8.42578125" style="9" customWidth="1"/>
    <col min="7" max="10" width="8.42578125" style="175" hidden="1" customWidth="1"/>
    <col min="11" max="11" width="8.42578125" style="14" hidden="1" customWidth="1"/>
    <col min="12" max="12" width="16.85546875" style="14" hidden="1" customWidth="1"/>
    <col min="13" max="13" width="15.85546875" style="14" customWidth="1"/>
    <col min="14" max="14" width="13.5703125" style="14" customWidth="1"/>
    <col min="15" max="16384" width="9.140625" style="6"/>
  </cols>
  <sheetData>
    <row r="1" spans="1:14" x14ac:dyDescent="0.2">
      <c r="E1" s="282" t="s">
        <v>870</v>
      </c>
      <c r="F1" s="282"/>
      <c r="G1" s="282"/>
      <c r="H1" s="282"/>
      <c r="I1" s="282"/>
      <c r="J1" s="282"/>
      <c r="K1" s="282"/>
      <c r="L1" s="282"/>
      <c r="M1" s="282"/>
      <c r="N1" s="282"/>
    </row>
    <row r="2" spans="1:14" ht="45.75" customHeight="1" x14ac:dyDescent="0.2">
      <c r="E2" s="228"/>
      <c r="F2" s="291" t="s">
        <v>850</v>
      </c>
      <c r="G2" s="291"/>
      <c r="H2" s="291"/>
      <c r="I2" s="291"/>
      <c r="J2" s="291"/>
      <c r="K2" s="291"/>
      <c r="L2" s="291"/>
      <c r="M2" s="291"/>
      <c r="N2" s="291"/>
    </row>
    <row r="4" spans="1:14" ht="18.75" x14ac:dyDescent="0.2">
      <c r="A4" s="283" t="s">
        <v>273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</row>
    <row r="5" spans="1:14" ht="18.75" customHeight="1" x14ac:dyDescent="0.2">
      <c r="A5" s="283" t="s">
        <v>867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</row>
    <row r="6" spans="1:14" ht="15.75" x14ac:dyDescent="0.2">
      <c r="A6" s="292"/>
      <c r="B6" s="292"/>
      <c r="C6" s="292"/>
      <c r="D6" s="292"/>
      <c r="E6" s="292"/>
      <c r="F6" s="292"/>
      <c r="N6" s="6" t="s">
        <v>518</v>
      </c>
    </row>
    <row r="7" spans="1:14" s="4" customFormat="1" ht="60" x14ac:dyDescent="0.2">
      <c r="A7" s="147" t="s">
        <v>417</v>
      </c>
      <c r="B7" s="148" t="s">
        <v>418</v>
      </c>
      <c r="C7" s="149" t="s">
        <v>274</v>
      </c>
      <c r="D7" s="149" t="s">
        <v>275</v>
      </c>
      <c r="E7" s="149" t="s">
        <v>276</v>
      </c>
      <c r="F7" s="149" t="s">
        <v>277</v>
      </c>
      <c r="G7" s="150"/>
      <c r="H7" s="151" t="s">
        <v>419</v>
      </c>
      <c r="I7" s="152" t="s">
        <v>184</v>
      </c>
      <c r="J7" s="152" t="s">
        <v>388</v>
      </c>
      <c r="K7" s="152" t="s">
        <v>184</v>
      </c>
      <c r="L7" s="152" t="s">
        <v>808</v>
      </c>
      <c r="M7" s="152" t="s">
        <v>848</v>
      </c>
      <c r="N7" s="152" t="s">
        <v>808</v>
      </c>
    </row>
    <row r="8" spans="1:14" s="4" customFormat="1" ht="15" hidden="1" x14ac:dyDescent="0.2">
      <c r="A8" s="148"/>
      <c r="B8" s="148"/>
      <c r="C8" s="149"/>
      <c r="D8" s="149"/>
      <c r="E8" s="149"/>
      <c r="F8" s="149"/>
      <c r="G8" s="150"/>
      <c r="H8" s="150"/>
      <c r="I8" s="150"/>
      <c r="J8" s="150"/>
      <c r="K8" s="150"/>
      <c r="L8" s="150"/>
      <c r="M8" s="150"/>
      <c r="N8" s="150"/>
    </row>
    <row r="9" spans="1:14" s="4" customFormat="1" ht="16.5" customHeight="1" x14ac:dyDescent="0.2">
      <c r="A9" s="153">
        <v>1</v>
      </c>
      <c r="B9" s="153">
        <v>2</v>
      </c>
      <c r="C9" s="154">
        <v>3</v>
      </c>
      <c r="D9" s="154">
        <v>4</v>
      </c>
      <c r="E9" s="154">
        <v>5</v>
      </c>
      <c r="F9" s="154">
        <v>6</v>
      </c>
      <c r="G9" s="150"/>
      <c r="H9" s="150">
        <v>7</v>
      </c>
      <c r="I9" s="152">
        <v>7</v>
      </c>
      <c r="J9" s="152">
        <v>8</v>
      </c>
      <c r="K9" s="152">
        <v>7</v>
      </c>
      <c r="L9" s="152">
        <v>7</v>
      </c>
      <c r="M9" s="152">
        <v>7</v>
      </c>
      <c r="N9" s="152">
        <v>8</v>
      </c>
    </row>
    <row r="10" spans="1:14" s="11" customFormat="1" ht="24.75" customHeight="1" x14ac:dyDescent="0.2">
      <c r="A10" s="284" t="s">
        <v>71</v>
      </c>
      <c r="B10" s="284"/>
      <c r="C10" s="284"/>
      <c r="D10" s="284"/>
      <c r="E10" s="284"/>
      <c r="F10" s="284"/>
      <c r="G10" s="144">
        <f t="shared" ref="G10:N10" si="0">G15+G30+G198+G203</f>
        <v>0</v>
      </c>
      <c r="H10" s="144">
        <f t="shared" si="0"/>
        <v>39330.800000000003</v>
      </c>
      <c r="I10" s="144">
        <f t="shared" si="0"/>
        <v>0</v>
      </c>
      <c r="J10" s="144">
        <f t="shared" si="0"/>
        <v>39330.800000000003</v>
      </c>
      <c r="K10" s="144" t="e">
        <f t="shared" si="0"/>
        <v>#REF!</v>
      </c>
      <c r="L10" s="144">
        <f t="shared" si="0"/>
        <v>40545.199999999997</v>
      </c>
      <c r="M10" s="144">
        <f t="shared" si="0"/>
        <v>10917.8</v>
      </c>
      <c r="N10" s="144">
        <f t="shared" si="0"/>
        <v>51463</v>
      </c>
    </row>
    <row r="11" spans="1:14" ht="12.75" hidden="1" customHeight="1" x14ac:dyDescent="0.2">
      <c r="A11" s="235" t="s">
        <v>72</v>
      </c>
      <c r="B11" s="149" t="s">
        <v>73</v>
      </c>
      <c r="C11" s="149" t="s">
        <v>185</v>
      </c>
      <c r="D11" s="149"/>
      <c r="E11" s="149"/>
      <c r="F11" s="149"/>
      <c r="G11" s="156"/>
      <c r="H11" s="156"/>
      <c r="I11" s="156"/>
      <c r="J11" s="156" t="e">
        <f>J12</f>
        <v>#REF!</v>
      </c>
      <c r="K11" s="156"/>
      <c r="L11" s="156" t="e">
        <f t="shared" ref="L11:N13" si="1">L12</f>
        <v>#REF!</v>
      </c>
      <c r="M11" s="156" t="e">
        <f t="shared" si="1"/>
        <v>#REF!</v>
      </c>
      <c r="N11" s="156" t="e">
        <f t="shared" si="1"/>
        <v>#REF!</v>
      </c>
    </row>
    <row r="12" spans="1:14" ht="12.75" hidden="1" customHeight="1" x14ac:dyDescent="0.2">
      <c r="A12" s="235" t="s">
        <v>201</v>
      </c>
      <c r="B12" s="149" t="s">
        <v>73</v>
      </c>
      <c r="C12" s="149" t="s">
        <v>185</v>
      </c>
      <c r="D12" s="149" t="s">
        <v>202</v>
      </c>
      <c r="E12" s="149"/>
      <c r="F12" s="149"/>
      <c r="G12" s="156"/>
      <c r="H12" s="156"/>
      <c r="I12" s="156"/>
      <c r="J12" s="156" t="e">
        <f>J13</f>
        <v>#REF!</v>
      </c>
      <c r="K12" s="156"/>
      <c r="L12" s="156" t="e">
        <f t="shared" si="1"/>
        <v>#REF!</v>
      </c>
      <c r="M12" s="156" t="e">
        <f t="shared" si="1"/>
        <v>#REF!</v>
      </c>
      <c r="N12" s="156" t="e">
        <f t="shared" si="1"/>
        <v>#REF!</v>
      </c>
    </row>
    <row r="13" spans="1:14" ht="25.5" hidden="1" customHeight="1" x14ac:dyDescent="0.2">
      <c r="A13" s="158" t="s">
        <v>74</v>
      </c>
      <c r="B13" s="151" t="s">
        <v>73</v>
      </c>
      <c r="C13" s="151" t="s">
        <v>185</v>
      </c>
      <c r="D13" s="151" t="s">
        <v>202</v>
      </c>
      <c r="E13" s="159" t="s">
        <v>75</v>
      </c>
      <c r="F13" s="159"/>
      <c r="G13" s="156"/>
      <c r="H13" s="156"/>
      <c r="I13" s="156"/>
      <c r="J13" s="156" t="e">
        <f>J14</f>
        <v>#REF!</v>
      </c>
      <c r="K13" s="156"/>
      <c r="L13" s="156" t="e">
        <f t="shared" si="1"/>
        <v>#REF!</v>
      </c>
      <c r="M13" s="156" t="e">
        <f t="shared" si="1"/>
        <v>#REF!</v>
      </c>
      <c r="N13" s="156" t="e">
        <f t="shared" si="1"/>
        <v>#REF!</v>
      </c>
    </row>
    <row r="14" spans="1:14" ht="12.75" hidden="1" customHeight="1" x14ac:dyDescent="0.2">
      <c r="A14" s="158" t="s">
        <v>280</v>
      </c>
      <c r="B14" s="151" t="s">
        <v>73</v>
      </c>
      <c r="C14" s="151" t="s">
        <v>185</v>
      </c>
      <c r="D14" s="151" t="s">
        <v>202</v>
      </c>
      <c r="E14" s="159" t="s">
        <v>75</v>
      </c>
      <c r="F14" s="159" t="s">
        <v>281</v>
      </c>
      <c r="G14" s="156"/>
      <c r="H14" s="156"/>
      <c r="I14" s="156"/>
      <c r="J14" s="156" t="e">
        <f>#REF!+G14</f>
        <v>#REF!</v>
      </c>
      <c r="K14" s="156"/>
      <c r="L14" s="156" t="e">
        <f>#REF!+H14</f>
        <v>#REF!</v>
      </c>
      <c r="M14" s="156" t="e">
        <f>#REF!+I14</f>
        <v>#REF!</v>
      </c>
      <c r="N14" s="156" t="e">
        <f>#REF!+I14</f>
        <v>#REF!</v>
      </c>
    </row>
    <row r="15" spans="1:14" s="13" customFormat="1" ht="12.75" customHeight="1" x14ac:dyDescent="0.2">
      <c r="A15" s="235" t="s">
        <v>278</v>
      </c>
      <c r="B15" s="149" t="s">
        <v>73</v>
      </c>
      <c r="C15" s="149" t="s">
        <v>197</v>
      </c>
      <c r="D15" s="149"/>
      <c r="E15" s="149"/>
      <c r="F15" s="149"/>
      <c r="G15" s="160">
        <f t="shared" ref="G15:N15" si="2">G16+G21+G25</f>
        <v>0</v>
      </c>
      <c r="H15" s="160">
        <f t="shared" si="2"/>
        <v>15799</v>
      </c>
      <c r="I15" s="160">
        <f t="shared" si="2"/>
        <v>0</v>
      </c>
      <c r="J15" s="160">
        <f t="shared" si="2"/>
        <v>15799</v>
      </c>
      <c r="K15" s="160" t="e">
        <f t="shared" si="2"/>
        <v>#REF!</v>
      </c>
      <c r="L15" s="160">
        <f>L16+L25</f>
        <v>14706</v>
      </c>
      <c r="M15" s="160">
        <f>M16+M25</f>
        <v>4001</v>
      </c>
      <c r="N15" s="160">
        <f t="shared" si="2"/>
        <v>18707</v>
      </c>
    </row>
    <row r="16" spans="1:14" ht="16.5" customHeight="1" x14ac:dyDescent="0.2">
      <c r="A16" s="235" t="s">
        <v>704</v>
      </c>
      <c r="B16" s="149" t="s">
        <v>73</v>
      </c>
      <c r="C16" s="149" t="s">
        <v>197</v>
      </c>
      <c r="D16" s="149" t="s">
        <v>189</v>
      </c>
      <c r="E16" s="149"/>
      <c r="F16" s="149"/>
      <c r="G16" s="161">
        <f t="shared" ref="G16:N16" si="3">G17</f>
        <v>0</v>
      </c>
      <c r="H16" s="161"/>
      <c r="I16" s="161">
        <f t="shared" si="3"/>
        <v>15549</v>
      </c>
      <c r="J16" s="161">
        <f t="shared" si="3"/>
        <v>15549</v>
      </c>
      <c r="K16" s="161" t="e">
        <f t="shared" si="3"/>
        <v>#REF!</v>
      </c>
      <c r="L16" s="161">
        <f t="shared" si="3"/>
        <v>14506</v>
      </c>
      <c r="M16" s="161">
        <f t="shared" si="3"/>
        <v>4181</v>
      </c>
      <c r="N16" s="161">
        <f t="shared" si="3"/>
        <v>18687</v>
      </c>
    </row>
    <row r="17" spans="1:14" ht="67.5" customHeight="1" x14ac:dyDescent="0.2">
      <c r="A17" s="158" t="s">
        <v>869</v>
      </c>
      <c r="B17" s="151" t="s">
        <v>73</v>
      </c>
      <c r="C17" s="151" t="s">
        <v>197</v>
      </c>
      <c r="D17" s="151" t="s">
        <v>189</v>
      </c>
      <c r="E17" s="151" t="s">
        <v>604</v>
      </c>
      <c r="F17" s="151"/>
      <c r="G17" s="156"/>
      <c r="H17" s="156">
        <f>H18+H19</f>
        <v>0</v>
      </c>
      <c r="I17" s="156">
        <f>I18+I19</f>
        <v>15549</v>
      </c>
      <c r="J17" s="156">
        <f>J18+J19</f>
        <v>15549</v>
      </c>
      <c r="K17" s="156" t="e">
        <f>K18+K19+K20+#REF!</f>
        <v>#REF!</v>
      </c>
      <c r="L17" s="156">
        <f>L18+L19+L20</f>
        <v>14506</v>
      </c>
      <c r="M17" s="156">
        <f>M18+M19+M20</f>
        <v>4181</v>
      </c>
      <c r="N17" s="156">
        <f>N18+N19+N20</f>
        <v>18687</v>
      </c>
    </row>
    <row r="18" spans="1:14" ht="34.5" customHeight="1" x14ac:dyDescent="0.2">
      <c r="A18" s="158" t="s">
        <v>76</v>
      </c>
      <c r="B18" s="151" t="s">
        <v>73</v>
      </c>
      <c r="C18" s="151" t="s">
        <v>197</v>
      </c>
      <c r="D18" s="151" t="s">
        <v>189</v>
      </c>
      <c r="E18" s="151" t="s">
        <v>600</v>
      </c>
      <c r="F18" s="151" t="s">
        <v>77</v>
      </c>
      <c r="G18" s="156"/>
      <c r="H18" s="156"/>
      <c r="I18" s="156">
        <v>9532</v>
      </c>
      <c r="J18" s="156">
        <f>H18+I18</f>
        <v>9532</v>
      </c>
      <c r="K18" s="156">
        <v>0</v>
      </c>
      <c r="L18" s="156">
        <f>9836-1000</f>
        <v>8836</v>
      </c>
      <c r="M18" s="156">
        <f>1310+1624</f>
        <v>2934</v>
      </c>
      <c r="N18" s="156">
        <f>L18+M18</f>
        <v>11770</v>
      </c>
    </row>
    <row r="19" spans="1:14" ht="31.5" customHeight="1" x14ac:dyDescent="0.2">
      <c r="A19" s="158" t="s">
        <v>76</v>
      </c>
      <c r="B19" s="151" t="s">
        <v>73</v>
      </c>
      <c r="C19" s="151" t="s">
        <v>197</v>
      </c>
      <c r="D19" s="151" t="s">
        <v>189</v>
      </c>
      <c r="E19" s="151" t="s">
        <v>601</v>
      </c>
      <c r="F19" s="151" t="s">
        <v>77</v>
      </c>
      <c r="G19" s="156"/>
      <c r="H19" s="156"/>
      <c r="I19" s="156">
        <v>6017</v>
      </c>
      <c r="J19" s="156">
        <f>H19+I19</f>
        <v>6017</v>
      </c>
      <c r="K19" s="156">
        <v>0</v>
      </c>
      <c r="L19" s="156">
        <f>6170-500</f>
        <v>5670</v>
      </c>
      <c r="M19" s="156">
        <f>681+566</f>
        <v>1247</v>
      </c>
      <c r="N19" s="156">
        <f>L19+M19</f>
        <v>6917</v>
      </c>
    </row>
    <row r="20" spans="1:14" ht="15.75" hidden="1" customHeight="1" x14ac:dyDescent="0.2">
      <c r="A20" s="200" t="s">
        <v>78</v>
      </c>
      <c r="B20" s="201" t="s">
        <v>73</v>
      </c>
      <c r="C20" s="201" t="s">
        <v>197</v>
      </c>
      <c r="D20" s="201" t="s">
        <v>189</v>
      </c>
      <c r="E20" s="201" t="s">
        <v>873</v>
      </c>
      <c r="F20" s="201" t="s">
        <v>79</v>
      </c>
      <c r="G20" s="155"/>
      <c r="H20" s="178"/>
      <c r="I20" s="177"/>
      <c r="J20" s="177"/>
      <c r="K20" s="177">
        <v>1050</v>
      </c>
      <c r="L20" s="156">
        <v>0</v>
      </c>
      <c r="M20" s="156">
        <v>0</v>
      </c>
      <c r="N20" s="156">
        <f>L20+M20</f>
        <v>0</v>
      </c>
    </row>
    <row r="21" spans="1:14" s="13" customFormat="1" ht="18" hidden="1" customHeight="1" x14ac:dyDescent="0.2">
      <c r="A21" s="235" t="s">
        <v>704</v>
      </c>
      <c r="B21" s="149" t="s">
        <v>73</v>
      </c>
      <c r="C21" s="149" t="s">
        <v>197</v>
      </c>
      <c r="D21" s="149" t="s">
        <v>189</v>
      </c>
      <c r="E21" s="149"/>
      <c r="F21" s="149"/>
      <c r="G21" s="163"/>
      <c r="H21" s="174">
        <f>H22</f>
        <v>15549</v>
      </c>
      <c r="I21" s="176">
        <f>I22</f>
        <v>-15549</v>
      </c>
      <c r="J21" s="176">
        <f>J22</f>
        <v>0</v>
      </c>
      <c r="K21" s="176">
        <f>K22</f>
        <v>0</v>
      </c>
      <c r="L21" s="156">
        <f t="shared" ref="L21:L24" si="4">I21+J21</f>
        <v>-15549</v>
      </c>
      <c r="M21" s="156"/>
      <c r="N21" s="156">
        <f>J21+K21</f>
        <v>0</v>
      </c>
    </row>
    <row r="22" spans="1:14" ht="64.5" hidden="1" customHeight="1" x14ac:dyDescent="0.2">
      <c r="A22" s="158" t="s">
        <v>815</v>
      </c>
      <c r="B22" s="151" t="s">
        <v>73</v>
      </c>
      <c r="C22" s="151" t="s">
        <v>197</v>
      </c>
      <c r="D22" s="151" t="s">
        <v>189</v>
      </c>
      <c r="E22" s="151" t="s">
        <v>604</v>
      </c>
      <c r="F22" s="151"/>
      <c r="G22" s="157">
        <f>G23+G24</f>
        <v>0</v>
      </c>
      <c r="H22" s="157">
        <f>H23+H24</f>
        <v>15549</v>
      </c>
      <c r="I22" s="157">
        <f>I23+I24</f>
        <v>-15549</v>
      </c>
      <c r="J22" s="157">
        <f>J23+J24</f>
        <v>0</v>
      </c>
      <c r="K22" s="157">
        <f>K23+K24</f>
        <v>0</v>
      </c>
      <c r="L22" s="156">
        <f t="shared" si="4"/>
        <v>-15549</v>
      </c>
      <c r="M22" s="156"/>
      <c r="N22" s="156">
        <f>J22+K22</f>
        <v>0</v>
      </c>
    </row>
    <row r="23" spans="1:14" ht="33.75" hidden="1" customHeight="1" x14ac:dyDescent="0.2">
      <c r="A23" s="158" t="s">
        <v>76</v>
      </c>
      <c r="B23" s="151" t="s">
        <v>73</v>
      </c>
      <c r="C23" s="151" t="s">
        <v>197</v>
      </c>
      <c r="D23" s="151" t="s">
        <v>189</v>
      </c>
      <c r="E23" s="151" t="s">
        <v>600</v>
      </c>
      <c r="F23" s="151" t="s">
        <v>77</v>
      </c>
      <c r="G23" s="155"/>
      <c r="H23" s="156">
        <v>9532</v>
      </c>
      <c r="I23" s="156">
        <v>-9532</v>
      </c>
      <c r="J23" s="156">
        <f t="shared" ref="J23:J30" si="5">H23+I23</f>
        <v>0</v>
      </c>
      <c r="K23" s="156">
        <v>0</v>
      </c>
      <c r="L23" s="156">
        <f t="shared" si="4"/>
        <v>-9532</v>
      </c>
      <c r="M23" s="156"/>
      <c r="N23" s="156">
        <f>J23+K23</f>
        <v>0</v>
      </c>
    </row>
    <row r="24" spans="1:14" ht="0.75" hidden="1" customHeight="1" x14ac:dyDescent="0.2">
      <c r="A24" s="158" t="s">
        <v>76</v>
      </c>
      <c r="B24" s="151" t="s">
        <v>73</v>
      </c>
      <c r="C24" s="151" t="s">
        <v>197</v>
      </c>
      <c r="D24" s="151" t="s">
        <v>189</v>
      </c>
      <c r="E24" s="151" t="s">
        <v>601</v>
      </c>
      <c r="F24" s="151" t="s">
        <v>77</v>
      </c>
      <c r="G24" s="155"/>
      <c r="H24" s="156">
        <v>6017</v>
      </c>
      <c r="I24" s="156">
        <v>-6017</v>
      </c>
      <c r="J24" s="156">
        <f t="shared" si="5"/>
        <v>0</v>
      </c>
      <c r="K24" s="156">
        <v>0</v>
      </c>
      <c r="L24" s="156">
        <f t="shared" si="4"/>
        <v>-6017</v>
      </c>
      <c r="M24" s="156"/>
      <c r="N24" s="156">
        <f>J24+K24</f>
        <v>0</v>
      </c>
    </row>
    <row r="25" spans="1:14" s="13" customFormat="1" ht="18" customHeight="1" x14ac:dyDescent="0.2">
      <c r="A25" s="235" t="s">
        <v>218</v>
      </c>
      <c r="B25" s="149" t="s">
        <v>73</v>
      </c>
      <c r="C25" s="149" t="s">
        <v>197</v>
      </c>
      <c r="D25" s="149" t="s">
        <v>197</v>
      </c>
      <c r="E25" s="149"/>
      <c r="F25" s="149"/>
      <c r="G25" s="176">
        <f t="shared" ref="G25:K26" si="6">G26</f>
        <v>0</v>
      </c>
      <c r="H25" s="176">
        <f>H26</f>
        <v>250</v>
      </c>
      <c r="I25" s="176">
        <f t="shared" si="6"/>
        <v>0</v>
      </c>
      <c r="J25" s="176">
        <f t="shared" si="5"/>
        <v>250</v>
      </c>
      <c r="K25" s="176">
        <f t="shared" si="6"/>
        <v>0</v>
      </c>
      <c r="L25" s="176">
        <f>L26+L28</f>
        <v>200</v>
      </c>
      <c r="M25" s="176">
        <f t="shared" ref="M25:N25" si="7">M26+M28</f>
        <v>-180</v>
      </c>
      <c r="N25" s="176">
        <f t="shared" si="7"/>
        <v>20</v>
      </c>
    </row>
    <row r="26" spans="1:14" ht="18" customHeight="1" x14ac:dyDescent="0.2">
      <c r="A26" s="158" t="s">
        <v>471</v>
      </c>
      <c r="B26" s="151" t="s">
        <v>73</v>
      </c>
      <c r="C26" s="151" t="s">
        <v>197</v>
      </c>
      <c r="D26" s="151" t="s">
        <v>197</v>
      </c>
      <c r="E26" s="151" t="s">
        <v>736</v>
      </c>
      <c r="F26" s="151"/>
      <c r="G26" s="157">
        <f t="shared" si="6"/>
        <v>0</v>
      </c>
      <c r="H26" s="157">
        <f>H27</f>
        <v>250</v>
      </c>
      <c r="I26" s="157">
        <f t="shared" si="6"/>
        <v>0</v>
      </c>
      <c r="J26" s="176">
        <f t="shared" si="5"/>
        <v>250</v>
      </c>
      <c r="K26" s="157">
        <f t="shared" si="6"/>
        <v>0</v>
      </c>
      <c r="L26" s="157">
        <f>L27</f>
        <v>200</v>
      </c>
      <c r="M26" s="157">
        <f t="shared" ref="M26:N26" si="8">M27</f>
        <v>-190</v>
      </c>
      <c r="N26" s="157">
        <f t="shared" si="8"/>
        <v>10</v>
      </c>
    </row>
    <row r="27" spans="1:14" ht="18" customHeight="1" x14ac:dyDescent="0.2">
      <c r="A27" s="158" t="s">
        <v>121</v>
      </c>
      <c r="B27" s="151" t="s">
        <v>73</v>
      </c>
      <c r="C27" s="151" t="s">
        <v>197</v>
      </c>
      <c r="D27" s="151" t="s">
        <v>197</v>
      </c>
      <c r="E27" s="151" t="s">
        <v>736</v>
      </c>
      <c r="F27" s="151" t="s">
        <v>94</v>
      </c>
      <c r="G27" s="155"/>
      <c r="H27" s="155">
        <v>250</v>
      </c>
      <c r="I27" s="156">
        <v>0</v>
      </c>
      <c r="J27" s="176">
        <f t="shared" si="5"/>
        <v>250</v>
      </c>
      <c r="K27" s="156">
        <v>0</v>
      </c>
      <c r="L27" s="157">
        <v>200</v>
      </c>
      <c r="M27" s="157">
        <v>-190</v>
      </c>
      <c r="N27" s="157">
        <f>L27+M27</f>
        <v>10</v>
      </c>
    </row>
    <row r="28" spans="1:14" ht="18" customHeight="1" x14ac:dyDescent="0.2">
      <c r="A28" s="158" t="s">
        <v>472</v>
      </c>
      <c r="B28" s="151" t="s">
        <v>73</v>
      </c>
      <c r="C28" s="151" t="s">
        <v>197</v>
      </c>
      <c r="D28" s="151" t="s">
        <v>197</v>
      </c>
      <c r="E28" s="151" t="s">
        <v>607</v>
      </c>
      <c r="F28" s="151"/>
      <c r="G28" s="155"/>
      <c r="H28" s="155"/>
      <c r="I28" s="156"/>
      <c r="J28" s="176"/>
      <c r="K28" s="156"/>
      <c r="L28" s="157">
        <f>L29</f>
        <v>0</v>
      </c>
      <c r="M28" s="157">
        <f t="shared" ref="M28:N28" si="9">M29</f>
        <v>10</v>
      </c>
      <c r="N28" s="157">
        <f t="shared" si="9"/>
        <v>10</v>
      </c>
    </row>
    <row r="29" spans="1:14" ht="18" customHeight="1" x14ac:dyDescent="0.2">
      <c r="A29" s="158" t="s">
        <v>121</v>
      </c>
      <c r="B29" s="151" t="s">
        <v>73</v>
      </c>
      <c r="C29" s="151" t="s">
        <v>197</v>
      </c>
      <c r="D29" s="151" t="s">
        <v>197</v>
      </c>
      <c r="E29" s="151" t="s">
        <v>607</v>
      </c>
      <c r="F29" s="151" t="s">
        <v>94</v>
      </c>
      <c r="G29" s="155"/>
      <c r="H29" s="155"/>
      <c r="I29" s="156"/>
      <c r="J29" s="176"/>
      <c r="K29" s="156"/>
      <c r="L29" s="157">
        <v>0</v>
      </c>
      <c r="M29" s="157">
        <v>10</v>
      </c>
      <c r="N29" s="157">
        <f>L29+M29</f>
        <v>10</v>
      </c>
    </row>
    <row r="30" spans="1:14" s="13" customFormat="1" ht="14.25" x14ac:dyDescent="0.2">
      <c r="A30" s="235" t="s">
        <v>80</v>
      </c>
      <c r="B30" s="149" t="s">
        <v>73</v>
      </c>
      <c r="C30" s="149" t="s">
        <v>220</v>
      </c>
      <c r="D30" s="149"/>
      <c r="E30" s="149"/>
      <c r="F30" s="149"/>
      <c r="G30" s="174">
        <f>G31+G135</f>
        <v>0</v>
      </c>
      <c r="H30" s="174">
        <f>H31+H135</f>
        <v>22346.799999999999</v>
      </c>
      <c r="I30" s="174">
        <f>I31+I135</f>
        <v>0</v>
      </c>
      <c r="J30" s="174">
        <f t="shared" si="5"/>
        <v>22346.799999999999</v>
      </c>
      <c r="K30" s="174" t="e">
        <f>K31+K135</f>
        <v>#REF!</v>
      </c>
      <c r="L30" s="174">
        <f>L31+L135</f>
        <v>24579</v>
      </c>
      <c r="M30" s="174">
        <f>M31+M135</f>
        <v>7927</v>
      </c>
      <c r="N30" s="174">
        <f>N31+N135</f>
        <v>32506</v>
      </c>
    </row>
    <row r="31" spans="1:14" ht="15" x14ac:dyDescent="0.2">
      <c r="A31" s="235" t="s">
        <v>81</v>
      </c>
      <c r="B31" s="149" t="s">
        <v>73</v>
      </c>
      <c r="C31" s="149" t="s">
        <v>220</v>
      </c>
      <c r="D31" s="149" t="s">
        <v>185</v>
      </c>
      <c r="E31" s="149"/>
      <c r="F31" s="149"/>
      <c r="G31" s="161">
        <f>G32+G35+G39+G124+G128+G132</f>
        <v>0</v>
      </c>
      <c r="H31" s="161">
        <f>H124+H128+H132</f>
        <v>15505.8</v>
      </c>
      <c r="I31" s="161">
        <f>I124+I128+I132</f>
        <v>0</v>
      </c>
      <c r="J31" s="161">
        <f>J124+J128+J132</f>
        <v>15505.8</v>
      </c>
      <c r="K31" s="161" t="e">
        <f>K124+K128</f>
        <v>#REF!</v>
      </c>
      <c r="L31" s="161">
        <f>L124+L128</f>
        <v>17450</v>
      </c>
      <c r="M31" s="161">
        <f>M124+M128</f>
        <v>7931</v>
      </c>
      <c r="N31" s="161">
        <f>N124+N128</f>
        <v>25381</v>
      </c>
    </row>
    <row r="32" spans="1:14" ht="39.75" hidden="1" customHeight="1" x14ac:dyDescent="0.2">
      <c r="A32" s="158" t="s">
        <v>838</v>
      </c>
      <c r="B32" s="151" t="s">
        <v>73</v>
      </c>
      <c r="C32" s="151" t="s">
        <v>220</v>
      </c>
      <c r="D32" s="151" t="s">
        <v>185</v>
      </c>
      <c r="E32" s="151" t="s">
        <v>422</v>
      </c>
      <c r="F32" s="151"/>
      <c r="G32" s="155"/>
      <c r="H32" s="155"/>
      <c r="I32" s="156">
        <f>I33+I34</f>
        <v>-7464.3980000000001</v>
      </c>
      <c r="J32" s="156" t="e">
        <f>J33+J34</f>
        <v>#REF!</v>
      </c>
      <c r="K32" s="156">
        <f>K33+K34</f>
        <v>-7464.3980000000001</v>
      </c>
      <c r="L32" s="156" t="e">
        <f>L33+L34</f>
        <v>#REF!</v>
      </c>
      <c r="M32" s="156" t="e">
        <f t="shared" ref="M32:N32" si="10">M33+M34</f>
        <v>#REF!</v>
      </c>
      <c r="N32" s="156" t="e">
        <f t="shared" si="10"/>
        <v>#REF!</v>
      </c>
    </row>
    <row r="33" spans="1:14" ht="41.25" hidden="1" customHeight="1" x14ac:dyDescent="0.2">
      <c r="A33" s="158" t="s">
        <v>76</v>
      </c>
      <c r="B33" s="151" t="s">
        <v>73</v>
      </c>
      <c r="C33" s="151" t="s">
        <v>220</v>
      </c>
      <c r="D33" s="151" t="s">
        <v>185</v>
      </c>
      <c r="E33" s="151" t="s">
        <v>422</v>
      </c>
      <c r="F33" s="151" t="s">
        <v>77</v>
      </c>
      <c r="G33" s="155"/>
      <c r="H33" s="155"/>
      <c r="I33" s="156">
        <v>-7464.3980000000001</v>
      </c>
      <c r="J33" s="156" t="e">
        <f>#REF!+I33</f>
        <v>#REF!</v>
      </c>
      <c r="K33" s="156">
        <v>-7464.3980000000001</v>
      </c>
      <c r="L33" s="156" t="e">
        <f>#REF!+J33</f>
        <v>#REF!</v>
      </c>
      <c r="M33" s="156" t="e">
        <f>#REF!+K33</f>
        <v>#REF!</v>
      </c>
      <c r="N33" s="156" t="e">
        <f>#REF!+L33</f>
        <v>#REF!</v>
      </c>
    </row>
    <row r="34" spans="1:14" ht="19.5" hidden="1" customHeight="1" x14ac:dyDescent="0.2">
      <c r="A34" s="158" t="s">
        <v>468</v>
      </c>
      <c r="B34" s="151" t="s">
        <v>73</v>
      </c>
      <c r="C34" s="151" t="s">
        <v>220</v>
      </c>
      <c r="D34" s="151" t="s">
        <v>185</v>
      </c>
      <c r="E34" s="151" t="s">
        <v>462</v>
      </c>
      <c r="F34" s="151" t="s">
        <v>77</v>
      </c>
      <c r="G34" s="155"/>
      <c r="H34" s="155"/>
      <c r="I34" s="156">
        <v>0</v>
      </c>
      <c r="J34" s="156">
        <f>G34+I34</f>
        <v>0</v>
      </c>
      <c r="K34" s="156">
        <v>0</v>
      </c>
      <c r="L34" s="156">
        <f>H34+J34</f>
        <v>0</v>
      </c>
      <c r="M34" s="156">
        <f t="shared" ref="M34:N34" si="11">I34+K34</f>
        <v>0</v>
      </c>
      <c r="N34" s="156">
        <f t="shared" si="11"/>
        <v>0</v>
      </c>
    </row>
    <row r="35" spans="1:14" ht="35.25" hidden="1" customHeight="1" x14ac:dyDescent="0.2">
      <c r="A35" s="158" t="s">
        <v>839</v>
      </c>
      <c r="B35" s="151" t="s">
        <v>73</v>
      </c>
      <c r="C35" s="151" t="s">
        <v>220</v>
      </c>
      <c r="D35" s="151" t="s">
        <v>185</v>
      </c>
      <c r="E35" s="151" t="s">
        <v>421</v>
      </c>
      <c r="F35" s="151"/>
      <c r="G35" s="155"/>
      <c r="H35" s="155"/>
      <c r="I35" s="156">
        <f>I36+I38+I37</f>
        <v>-6002.8739999999998</v>
      </c>
      <c r="J35" s="156" t="e">
        <f>J36+J38+J37</f>
        <v>#REF!</v>
      </c>
      <c r="K35" s="156">
        <f>K36+K38+K37</f>
        <v>-6002.8739999999998</v>
      </c>
      <c r="L35" s="156" t="e">
        <f>L36+L38+L37</f>
        <v>#REF!</v>
      </c>
      <c r="M35" s="156" t="e">
        <f t="shared" ref="M35:N35" si="12">M36+M38+M37</f>
        <v>#REF!</v>
      </c>
      <c r="N35" s="156" t="e">
        <f t="shared" si="12"/>
        <v>#REF!</v>
      </c>
    </row>
    <row r="36" spans="1:14" ht="35.25" hidden="1" customHeight="1" x14ac:dyDescent="0.2">
      <c r="A36" s="158" t="s">
        <v>76</v>
      </c>
      <c r="B36" s="151" t="s">
        <v>73</v>
      </c>
      <c r="C36" s="151" t="s">
        <v>220</v>
      </c>
      <c r="D36" s="151" t="s">
        <v>185</v>
      </c>
      <c r="E36" s="151" t="s">
        <v>421</v>
      </c>
      <c r="F36" s="151" t="s">
        <v>77</v>
      </c>
      <c r="G36" s="155"/>
      <c r="H36" s="155"/>
      <c r="I36" s="156">
        <v>-4672.2139999999999</v>
      </c>
      <c r="J36" s="156" t="e">
        <f>#REF!+I36</f>
        <v>#REF!</v>
      </c>
      <c r="K36" s="156">
        <v>-4672.2139999999999</v>
      </c>
      <c r="L36" s="156" t="e">
        <f>#REF!+J36</f>
        <v>#REF!</v>
      </c>
      <c r="M36" s="156" t="e">
        <f>#REF!+K36</f>
        <v>#REF!</v>
      </c>
      <c r="N36" s="156" t="e">
        <f>#REF!+L36</f>
        <v>#REF!</v>
      </c>
    </row>
    <row r="37" spans="1:14" ht="18" hidden="1" customHeight="1" x14ac:dyDescent="0.2">
      <c r="A37" s="158" t="s">
        <v>468</v>
      </c>
      <c r="B37" s="151" t="s">
        <v>73</v>
      </c>
      <c r="C37" s="151" t="s">
        <v>220</v>
      </c>
      <c r="D37" s="151" t="s">
        <v>185</v>
      </c>
      <c r="E37" s="151" t="s">
        <v>463</v>
      </c>
      <c r="F37" s="151" t="s">
        <v>77</v>
      </c>
      <c r="G37" s="155"/>
      <c r="H37" s="155"/>
      <c r="I37" s="156">
        <v>-1080.6600000000001</v>
      </c>
      <c r="J37" s="156" t="e">
        <f>#REF!+I37</f>
        <v>#REF!</v>
      </c>
      <c r="K37" s="156">
        <v>-1080.6600000000001</v>
      </c>
      <c r="L37" s="156" t="e">
        <f>#REF!+J37</f>
        <v>#REF!</v>
      </c>
      <c r="M37" s="156" t="e">
        <f>#REF!+K37</f>
        <v>#REF!</v>
      </c>
      <c r="N37" s="156" t="e">
        <f>#REF!+L37</f>
        <v>#REF!</v>
      </c>
    </row>
    <row r="38" spans="1:14" ht="12.75" hidden="1" customHeight="1" x14ac:dyDescent="0.2">
      <c r="A38" s="158" t="s">
        <v>78</v>
      </c>
      <c r="B38" s="151" t="s">
        <v>73</v>
      </c>
      <c r="C38" s="151" t="s">
        <v>220</v>
      </c>
      <c r="D38" s="151" t="s">
        <v>185</v>
      </c>
      <c r="E38" s="151" t="s">
        <v>421</v>
      </c>
      <c r="F38" s="151" t="s">
        <v>79</v>
      </c>
      <c r="G38" s="155"/>
      <c r="H38" s="155"/>
      <c r="I38" s="156">
        <v>-250</v>
      </c>
      <c r="J38" s="156" t="e">
        <f>#REF!+I38</f>
        <v>#REF!</v>
      </c>
      <c r="K38" s="156">
        <v>-250</v>
      </c>
      <c r="L38" s="156" t="e">
        <f>#REF!+J38</f>
        <v>#REF!</v>
      </c>
      <c r="M38" s="156" t="e">
        <f>#REF!+K38</f>
        <v>#REF!</v>
      </c>
      <c r="N38" s="156" t="e">
        <f>#REF!+L38</f>
        <v>#REF!</v>
      </c>
    </row>
    <row r="39" spans="1:14" ht="39.75" hidden="1" customHeight="1" x14ac:dyDescent="0.2">
      <c r="A39" s="158" t="s">
        <v>466</v>
      </c>
      <c r="B39" s="151" t="s">
        <v>73</v>
      </c>
      <c r="C39" s="151" t="s">
        <v>220</v>
      </c>
      <c r="D39" s="151" t="s">
        <v>185</v>
      </c>
      <c r="E39" s="151" t="s">
        <v>465</v>
      </c>
      <c r="F39" s="151"/>
      <c r="G39" s="155"/>
      <c r="H39" s="155"/>
      <c r="I39" s="156">
        <f>I40</f>
        <v>-3.8</v>
      </c>
      <c r="J39" s="156" t="e">
        <f>J40</f>
        <v>#REF!</v>
      </c>
      <c r="K39" s="156">
        <f>K40</f>
        <v>-3.8</v>
      </c>
      <c r="L39" s="156" t="e">
        <f>L40</f>
        <v>#REF!</v>
      </c>
      <c r="M39" s="156" t="e">
        <f t="shared" ref="M39:N39" si="13">M40</f>
        <v>#REF!</v>
      </c>
      <c r="N39" s="156" t="e">
        <f t="shared" si="13"/>
        <v>#REF!</v>
      </c>
    </row>
    <row r="40" spans="1:14" ht="20.25" hidden="1" customHeight="1" x14ac:dyDescent="0.2">
      <c r="A40" s="158" t="s">
        <v>93</v>
      </c>
      <c r="B40" s="151" t="s">
        <v>73</v>
      </c>
      <c r="C40" s="151" t="s">
        <v>220</v>
      </c>
      <c r="D40" s="151" t="s">
        <v>185</v>
      </c>
      <c r="E40" s="151" t="s">
        <v>465</v>
      </c>
      <c r="F40" s="151" t="s">
        <v>94</v>
      </c>
      <c r="G40" s="155"/>
      <c r="H40" s="155"/>
      <c r="I40" s="156">
        <v>-3.8</v>
      </c>
      <c r="J40" s="156" t="e">
        <f>#REF!+I40</f>
        <v>#REF!</v>
      </c>
      <c r="K40" s="156">
        <v>-3.8</v>
      </c>
      <c r="L40" s="156" t="e">
        <f>#REF!+J40</f>
        <v>#REF!</v>
      </c>
      <c r="M40" s="156" t="e">
        <f>#REF!+K40</f>
        <v>#REF!</v>
      </c>
      <c r="N40" s="156" t="e">
        <f>#REF!+L40</f>
        <v>#REF!</v>
      </c>
    </row>
    <row r="41" spans="1:14" ht="25.5" hidden="1" customHeight="1" x14ac:dyDescent="0.2">
      <c r="A41" s="158" t="s">
        <v>144</v>
      </c>
      <c r="B41" s="151" t="s">
        <v>73</v>
      </c>
      <c r="C41" s="151" t="s">
        <v>220</v>
      </c>
      <c r="D41" s="151" t="s">
        <v>185</v>
      </c>
      <c r="E41" s="151" t="s">
        <v>84</v>
      </c>
      <c r="F41" s="151"/>
      <c r="G41" s="155"/>
      <c r="H41" s="155"/>
      <c r="I41" s="156" t="e">
        <f>I42</f>
        <v>#REF!</v>
      </c>
      <c r="J41" s="156" t="e">
        <f>J42</f>
        <v>#REF!</v>
      </c>
      <c r="K41" s="156" t="e">
        <f>K42</f>
        <v>#REF!</v>
      </c>
      <c r="L41" s="156" t="e">
        <f>L42</f>
        <v>#REF!</v>
      </c>
      <c r="M41" s="156" t="e">
        <f t="shared" ref="M41:N41" si="14">M42</f>
        <v>#REF!</v>
      </c>
      <c r="N41" s="156" t="e">
        <f t="shared" si="14"/>
        <v>#REF!</v>
      </c>
    </row>
    <row r="42" spans="1:14" ht="12.75" hidden="1" customHeight="1" x14ac:dyDescent="0.2">
      <c r="A42" s="158" t="s">
        <v>280</v>
      </c>
      <c r="B42" s="151" t="s">
        <v>73</v>
      </c>
      <c r="C42" s="151" t="s">
        <v>220</v>
      </c>
      <c r="D42" s="151" t="s">
        <v>185</v>
      </c>
      <c r="E42" s="151" t="s">
        <v>84</v>
      </c>
      <c r="F42" s="151" t="s">
        <v>281</v>
      </c>
      <c r="G42" s="155"/>
      <c r="H42" s="155"/>
      <c r="I42" s="156" t="e">
        <f>#REF!+G42</f>
        <v>#REF!</v>
      </c>
      <c r="J42" s="156" t="e">
        <f>#REF!+I42</f>
        <v>#REF!</v>
      </c>
      <c r="K42" s="156" t="e">
        <f>#REF!+I42</f>
        <v>#REF!</v>
      </c>
      <c r="L42" s="156" t="e">
        <f>F42+J42</f>
        <v>#REF!</v>
      </c>
      <c r="M42" s="156" t="e">
        <f t="shared" ref="M42:N42" si="15">G42+K42</f>
        <v>#REF!</v>
      </c>
      <c r="N42" s="156" t="e">
        <f t="shared" si="15"/>
        <v>#REF!</v>
      </c>
    </row>
    <row r="43" spans="1:14" ht="12.75" hidden="1" customHeight="1" x14ac:dyDescent="0.2">
      <c r="A43" s="158" t="s">
        <v>85</v>
      </c>
      <c r="B43" s="151" t="s">
        <v>73</v>
      </c>
      <c r="C43" s="151" t="s">
        <v>220</v>
      </c>
      <c r="D43" s="151" t="s">
        <v>185</v>
      </c>
      <c r="E43" s="151" t="s">
        <v>86</v>
      </c>
      <c r="F43" s="151"/>
      <c r="G43" s="155"/>
      <c r="H43" s="155"/>
      <c r="I43" s="156" t="e">
        <f>I44</f>
        <v>#REF!</v>
      </c>
      <c r="J43" s="156" t="e">
        <f>J44</f>
        <v>#REF!</v>
      </c>
      <c r="K43" s="156" t="e">
        <f>K44</f>
        <v>#REF!</v>
      </c>
      <c r="L43" s="156" t="e">
        <f>L44</f>
        <v>#REF!</v>
      </c>
      <c r="M43" s="156" t="e">
        <f t="shared" ref="M43:N43" si="16">M44</f>
        <v>#REF!</v>
      </c>
      <c r="N43" s="156" t="e">
        <f t="shared" si="16"/>
        <v>#REF!</v>
      </c>
    </row>
    <row r="44" spans="1:14" ht="12.75" hidden="1" customHeight="1" x14ac:dyDescent="0.2">
      <c r="A44" s="158" t="s">
        <v>279</v>
      </c>
      <c r="B44" s="151" t="s">
        <v>73</v>
      </c>
      <c r="C44" s="151" t="s">
        <v>220</v>
      </c>
      <c r="D44" s="151" t="s">
        <v>185</v>
      </c>
      <c r="E44" s="151" t="s">
        <v>87</v>
      </c>
      <c r="F44" s="151"/>
      <c r="G44" s="155"/>
      <c r="H44" s="155"/>
      <c r="I44" s="156" t="e">
        <f>I45+I46+I47</f>
        <v>#REF!</v>
      </c>
      <c r="J44" s="156" t="e">
        <f>J45+J46+J47</f>
        <v>#REF!</v>
      </c>
      <c r="K44" s="156" t="e">
        <f>K45+K46+K47</f>
        <v>#REF!</v>
      </c>
      <c r="L44" s="156" t="e">
        <f>L45+L46+L47</f>
        <v>#REF!</v>
      </c>
      <c r="M44" s="156" t="e">
        <f t="shared" ref="M44:N44" si="17">M45+M46+M47</f>
        <v>#REF!</v>
      </c>
      <c r="N44" s="156" t="e">
        <f t="shared" si="17"/>
        <v>#REF!</v>
      </c>
    </row>
    <row r="45" spans="1:14" ht="12.75" hidden="1" customHeight="1" x14ac:dyDescent="0.2">
      <c r="A45" s="158" t="s">
        <v>280</v>
      </c>
      <c r="B45" s="151" t="s">
        <v>73</v>
      </c>
      <c r="C45" s="151" t="s">
        <v>220</v>
      </c>
      <c r="D45" s="151" t="s">
        <v>185</v>
      </c>
      <c r="E45" s="151" t="s">
        <v>87</v>
      </c>
      <c r="F45" s="151" t="s">
        <v>281</v>
      </c>
      <c r="G45" s="155"/>
      <c r="H45" s="155"/>
      <c r="I45" s="156" t="e">
        <f>#REF!+G45</f>
        <v>#REF!</v>
      </c>
      <c r="J45" s="156" t="e">
        <f>#REF!+I45</f>
        <v>#REF!</v>
      </c>
      <c r="K45" s="156" t="e">
        <f>#REF!+I45</f>
        <v>#REF!</v>
      </c>
      <c r="L45" s="156" t="e">
        <f>F45+J45</f>
        <v>#REF!</v>
      </c>
      <c r="M45" s="156" t="e">
        <f t="shared" ref="M45:N46" si="18">G45+K45</f>
        <v>#REF!</v>
      </c>
      <c r="N45" s="156" t="e">
        <f t="shared" si="18"/>
        <v>#REF!</v>
      </c>
    </row>
    <row r="46" spans="1:14" ht="12.75" hidden="1" customHeight="1" x14ac:dyDescent="0.2">
      <c r="A46" s="158" t="s">
        <v>282</v>
      </c>
      <c r="B46" s="151" t="s">
        <v>73</v>
      </c>
      <c r="C46" s="151" t="s">
        <v>220</v>
      </c>
      <c r="D46" s="151" t="s">
        <v>185</v>
      </c>
      <c r="E46" s="151" t="s">
        <v>87</v>
      </c>
      <c r="F46" s="151" t="s">
        <v>283</v>
      </c>
      <c r="G46" s="155"/>
      <c r="H46" s="155"/>
      <c r="I46" s="156" t="e">
        <f>#REF!+G46</f>
        <v>#REF!</v>
      </c>
      <c r="J46" s="156" t="e">
        <f>#REF!+I46</f>
        <v>#REF!</v>
      </c>
      <c r="K46" s="156" t="e">
        <f>#REF!+I46</f>
        <v>#REF!</v>
      </c>
      <c r="L46" s="156" t="e">
        <f>F46+J46</f>
        <v>#REF!</v>
      </c>
      <c r="M46" s="156" t="e">
        <f t="shared" si="18"/>
        <v>#REF!</v>
      </c>
      <c r="N46" s="156" t="e">
        <f t="shared" si="18"/>
        <v>#REF!</v>
      </c>
    </row>
    <row r="47" spans="1:14" ht="25.5" hidden="1" customHeight="1" x14ac:dyDescent="0.2">
      <c r="A47" s="158" t="s">
        <v>144</v>
      </c>
      <c r="B47" s="151" t="s">
        <v>73</v>
      </c>
      <c r="C47" s="151" t="s">
        <v>220</v>
      </c>
      <c r="D47" s="151" t="s">
        <v>185</v>
      </c>
      <c r="E47" s="151" t="s">
        <v>88</v>
      </c>
      <c r="F47" s="151"/>
      <c r="G47" s="155"/>
      <c r="H47" s="155"/>
      <c r="I47" s="156" t="e">
        <f>I48</f>
        <v>#REF!</v>
      </c>
      <c r="J47" s="156" t="e">
        <f>J48</f>
        <v>#REF!</v>
      </c>
      <c r="K47" s="156" t="e">
        <f>K48</f>
        <v>#REF!</v>
      </c>
      <c r="L47" s="156" t="e">
        <f>L48</f>
        <v>#REF!</v>
      </c>
      <c r="M47" s="156" t="e">
        <f t="shared" ref="M47:N47" si="19">M48</f>
        <v>#REF!</v>
      </c>
      <c r="N47" s="156" t="e">
        <f t="shared" si="19"/>
        <v>#REF!</v>
      </c>
    </row>
    <row r="48" spans="1:14" ht="12.75" hidden="1" customHeight="1" x14ac:dyDescent="0.2">
      <c r="A48" s="158" t="s">
        <v>280</v>
      </c>
      <c r="B48" s="151" t="s">
        <v>73</v>
      </c>
      <c r="C48" s="151" t="s">
        <v>220</v>
      </c>
      <c r="D48" s="151" t="s">
        <v>185</v>
      </c>
      <c r="E48" s="151" t="s">
        <v>88</v>
      </c>
      <c r="F48" s="151" t="s">
        <v>281</v>
      </c>
      <c r="G48" s="155"/>
      <c r="H48" s="155"/>
      <c r="I48" s="156" t="e">
        <f>#REF!+G48</f>
        <v>#REF!</v>
      </c>
      <c r="J48" s="156" t="e">
        <f>#REF!+I48</f>
        <v>#REF!</v>
      </c>
      <c r="K48" s="156" t="e">
        <f>#REF!+I48</f>
        <v>#REF!</v>
      </c>
      <c r="L48" s="156" t="e">
        <f>F48+J48</f>
        <v>#REF!</v>
      </c>
      <c r="M48" s="156" t="e">
        <f t="shared" ref="M48:N48" si="20">G48+K48</f>
        <v>#REF!</v>
      </c>
      <c r="N48" s="156" t="e">
        <f t="shared" si="20"/>
        <v>#REF!</v>
      </c>
    </row>
    <row r="49" spans="1:14" ht="15" hidden="1" x14ac:dyDescent="0.2">
      <c r="A49" s="158" t="s">
        <v>89</v>
      </c>
      <c r="B49" s="151" t="s">
        <v>73</v>
      </c>
      <c r="C49" s="151" t="s">
        <v>220</v>
      </c>
      <c r="D49" s="151" t="s">
        <v>185</v>
      </c>
      <c r="E49" s="151" t="s">
        <v>82</v>
      </c>
      <c r="F49" s="151"/>
      <c r="G49" s="155"/>
      <c r="H49" s="155"/>
      <c r="I49" s="156" t="e">
        <f>I63+I50</f>
        <v>#REF!</v>
      </c>
      <c r="J49" s="156" t="e">
        <f>J63+J50</f>
        <v>#REF!</v>
      </c>
      <c r="K49" s="156" t="e">
        <f>K63+K50</f>
        <v>#REF!</v>
      </c>
      <c r="L49" s="156" t="e">
        <f>L63+L50</f>
        <v>#REF!</v>
      </c>
      <c r="M49" s="156" t="e">
        <f t="shared" ref="M49:N49" si="21">M63+M50</f>
        <v>#REF!</v>
      </c>
      <c r="N49" s="156" t="e">
        <f t="shared" si="21"/>
        <v>#REF!</v>
      </c>
    </row>
    <row r="50" spans="1:14" ht="38.25" hidden="1" customHeight="1" x14ac:dyDescent="0.2">
      <c r="A50" s="158" t="s">
        <v>90</v>
      </c>
      <c r="B50" s="151" t="s">
        <v>73</v>
      </c>
      <c r="C50" s="151" t="s">
        <v>220</v>
      </c>
      <c r="D50" s="151" t="s">
        <v>185</v>
      </c>
      <c r="E50" s="151" t="s">
        <v>91</v>
      </c>
      <c r="F50" s="151"/>
      <c r="G50" s="155"/>
      <c r="H50" s="155"/>
      <c r="I50" s="156" t="e">
        <f>I62</f>
        <v>#REF!</v>
      </c>
      <c r="J50" s="156" t="e">
        <f>J62</f>
        <v>#REF!</v>
      </c>
      <c r="K50" s="156" t="e">
        <f>K62</f>
        <v>#REF!</v>
      </c>
      <c r="L50" s="156" t="e">
        <f>L62</f>
        <v>#REF!</v>
      </c>
      <c r="M50" s="156" t="e">
        <f t="shared" ref="M50:N50" si="22">M62</f>
        <v>#REF!</v>
      </c>
      <c r="N50" s="156" t="e">
        <f t="shared" si="22"/>
        <v>#REF!</v>
      </c>
    </row>
    <row r="51" spans="1:14" ht="12.75" hidden="1" customHeight="1" x14ac:dyDescent="0.2">
      <c r="A51" s="158" t="s">
        <v>282</v>
      </c>
      <c r="B51" s="151" t="s">
        <v>73</v>
      </c>
      <c r="C51" s="151" t="s">
        <v>220</v>
      </c>
      <c r="D51" s="151" t="s">
        <v>185</v>
      </c>
      <c r="E51" s="151" t="s">
        <v>83</v>
      </c>
      <c r="F51" s="151" t="s">
        <v>283</v>
      </c>
      <c r="G51" s="155"/>
      <c r="H51" s="155"/>
      <c r="I51" s="156" t="e">
        <f>#REF!+G51</f>
        <v>#REF!</v>
      </c>
      <c r="J51" s="156" t="e">
        <f>#REF!+I51</f>
        <v>#REF!</v>
      </c>
      <c r="K51" s="156" t="e">
        <f>#REF!+I51</f>
        <v>#REF!</v>
      </c>
      <c r="L51" s="156" t="e">
        <f>F51+J51</f>
        <v>#REF!</v>
      </c>
      <c r="M51" s="156" t="e">
        <f t="shared" ref="M51:N52" si="23">G51+K51</f>
        <v>#REF!</v>
      </c>
      <c r="N51" s="156" t="e">
        <f t="shared" si="23"/>
        <v>#REF!</v>
      </c>
    </row>
    <row r="52" spans="1:14" ht="12.75" hidden="1" customHeight="1" x14ac:dyDescent="0.2">
      <c r="A52" s="158" t="s">
        <v>141</v>
      </c>
      <c r="B52" s="151" t="s">
        <v>73</v>
      </c>
      <c r="C52" s="151" t="s">
        <v>220</v>
      </c>
      <c r="D52" s="151" t="s">
        <v>185</v>
      </c>
      <c r="E52" s="151" t="s">
        <v>83</v>
      </c>
      <c r="F52" s="151" t="s">
        <v>142</v>
      </c>
      <c r="G52" s="155"/>
      <c r="H52" s="155"/>
      <c r="I52" s="156" t="e">
        <f>#REF!+G52</f>
        <v>#REF!</v>
      </c>
      <c r="J52" s="156" t="e">
        <f>#REF!+I52</f>
        <v>#REF!</v>
      </c>
      <c r="K52" s="156" t="e">
        <f>#REF!+I52</f>
        <v>#REF!</v>
      </c>
      <c r="L52" s="156" t="e">
        <f>F52+J52</f>
        <v>#REF!</v>
      </c>
      <c r="M52" s="156" t="e">
        <f t="shared" si="23"/>
        <v>#REF!</v>
      </c>
      <c r="N52" s="156" t="e">
        <f t="shared" si="23"/>
        <v>#REF!</v>
      </c>
    </row>
    <row r="53" spans="1:14" ht="25.5" hidden="1" customHeight="1" x14ac:dyDescent="0.2">
      <c r="A53" s="158" t="s">
        <v>144</v>
      </c>
      <c r="B53" s="151" t="s">
        <v>73</v>
      </c>
      <c r="C53" s="151" t="s">
        <v>220</v>
      </c>
      <c r="D53" s="151" t="s">
        <v>185</v>
      </c>
      <c r="E53" s="151" t="s">
        <v>83</v>
      </c>
      <c r="F53" s="151"/>
      <c r="G53" s="155"/>
      <c r="H53" s="155"/>
      <c r="I53" s="156" t="e">
        <f>I54</f>
        <v>#REF!</v>
      </c>
      <c r="J53" s="156" t="e">
        <f>J54</f>
        <v>#REF!</v>
      </c>
      <c r="K53" s="156" t="e">
        <f>K54</f>
        <v>#REF!</v>
      </c>
      <c r="L53" s="156" t="e">
        <f>L54</f>
        <v>#REF!</v>
      </c>
      <c r="M53" s="156" t="e">
        <f t="shared" ref="M53:N53" si="24">M54</f>
        <v>#REF!</v>
      </c>
      <c r="N53" s="156" t="e">
        <f t="shared" si="24"/>
        <v>#REF!</v>
      </c>
    </row>
    <row r="54" spans="1:14" ht="12.75" hidden="1" customHeight="1" x14ac:dyDescent="0.2">
      <c r="A54" s="158" t="s">
        <v>280</v>
      </c>
      <c r="B54" s="151" t="s">
        <v>73</v>
      </c>
      <c r="C54" s="151" t="s">
        <v>220</v>
      </c>
      <c r="D54" s="151" t="s">
        <v>185</v>
      </c>
      <c r="E54" s="151" t="s">
        <v>83</v>
      </c>
      <c r="F54" s="151" t="s">
        <v>281</v>
      </c>
      <c r="G54" s="155"/>
      <c r="H54" s="155"/>
      <c r="I54" s="156" t="e">
        <f>#REF!+G54</f>
        <v>#REF!</v>
      </c>
      <c r="J54" s="156" t="e">
        <f>#REF!+I54</f>
        <v>#REF!</v>
      </c>
      <c r="K54" s="156" t="e">
        <f>#REF!+I54</f>
        <v>#REF!</v>
      </c>
      <c r="L54" s="156" t="e">
        <f>F54+J54</f>
        <v>#REF!</v>
      </c>
      <c r="M54" s="156" t="e">
        <f t="shared" ref="M54:N54" si="25">G54+K54</f>
        <v>#REF!</v>
      </c>
      <c r="N54" s="156" t="e">
        <f t="shared" si="25"/>
        <v>#REF!</v>
      </c>
    </row>
    <row r="55" spans="1:14" ht="25.5" hidden="1" customHeight="1" x14ac:dyDescent="0.2">
      <c r="A55" s="158" t="s">
        <v>92</v>
      </c>
      <c r="B55" s="151" t="s">
        <v>73</v>
      </c>
      <c r="C55" s="151" t="s">
        <v>220</v>
      </c>
      <c r="D55" s="151" t="s">
        <v>185</v>
      </c>
      <c r="E55" s="151" t="s">
        <v>83</v>
      </c>
      <c r="F55" s="151"/>
      <c r="G55" s="155"/>
      <c r="H55" s="155"/>
      <c r="I55" s="156" t="e">
        <f>I56</f>
        <v>#REF!</v>
      </c>
      <c r="J55" s="156" t="e">
        <f>J56</f>
        <v>#REF!</v>
      </c>
      <c r="K55" s="156" t="e">
        <f>K56</f>
        <v>#REF!</v>
      </c>
      <c r="L55" s="156" t="e">
        <f>L56</f>
        <v>#REF!</v>
      </c>
      <c r="M55" s="156" t="e">
        <f t="shared" ref="M55:N55" si="26">M56</f>
        <v>#REF!</v>
      </c>
      <c r="N55" s="156" t="e">
        <f t="shared" si="26"/>
        <v>#REF!</v>
      </c>
    </row>
    <row r="56" spans="1:14" ht="12.75" hidden="1" customHeight="1" x14ac:dyDescent="0.2">
      <c r="A56" s="158" t="s">
        <v>279</v>
      </c>
      <c r="B56" s="151" t="s">
        <v>73</v>
      </c>
      <c r="C56" s="151" t="s">
        <v>220</v>
      </c>
      <c r="D56" s="151" t="s">
        <v>185</v>
      </c>
      <c r="E56" s="151" t="s">
        <v>83</v>
      </c>
      <c r="F56" s="151"/>
      <c r="G56" s="155"/>
      <c r="H56" s="155"/>
      <c r="I56" s="156" t="e">
        <f>I57+I60+I58+I59</f>
        <v>#REF!</v>
      </c>
      <c r="J56" s="156" t="e">
        <f>J57+J60+J58+J59</f>
        <v>#REF!</v>
      </c>
      <c r="K56" s="156" t="e">
        <f>K57+K60+K58+K59</f>
        <v>#REF!</v>
      </c>
      <c r="L56" s="156" t="e">
        <f>L57+L60+L58+L59</f>
        <v>#REF!</v>
      </c>
      <c r="M56" s="156" t="e">
        <f t="shared" ref="M56:N56" si="27">M57+M60+M58+M59</f>
        <v>#REF!</v>
      </c>
      <c r="N56" s="156" t="e">
        <f t="shared" si="27"/>
        <v>#REF!</v>
      </c>
    </row>
    <row r="57" spans="1:14" ht="12.75" hidden="1" customHeight="1" x14ac:dyDescent="0.2">
      <c r="A57" s="158" t="s">
        <v>280</v>
      </c>
      <c r="B57" s="151" t="s">
        <v>73</v>
      </c>
      <c r="C57" s="151" t="s">
        <v>220</v>
      </c>
      <c r="D57" s="151" t="s">
        <v>185</v>
      </c>
      <c r="E57" s="151" t="s">
        <v>83</v>
      </c>
      <c r="F57" s="151" t="s">
        <v>281</v>
      </c>
      <c r="G57" s="155"/>
      <c r="H57" s="155"/>
      <c r="I57" s="156" t="e">
        <f>#REF!+G57</f>
        <v>#REF!</v>
      </c>
      <c r="J57" s="156" t="e">
        <f>#REF!+I57</f>
        <v>#REF!</v>
      </c>
      <c r="K57" s="156" t="e">
        <f>#REF!+I57</f>
        <v>#REF!</v>
      </c>
      <c r="L57" s="156" t="e">
        <f t="shared" ref="L57:L59" si="28">F57+J57</f>
        <v>#REF!</v>
      </c>
      <c r="M57" s="156" t="e">
        <f t="shared" ref="M57:M59" si="29">G57+K57</f>
        <v>#REF!</v>
      </c>
      <c r="N57" s="156" t="e">
        <f t="shared" ref="N57:N59" si="30">H57+L57</f>
        <v>#REF!</v>
      </c>
    </row>
    <row r="58" spans="1:14" ht="12.75" hidden="1" customHeight="1" x14ac:dyDescent="0.2">
      <c r="A58" s="158" t="s">
        <v>282</v>
      </c>
      <c r="B58" s="151" t="s">
        <v>73</v>
      </c>
      <c r="C58" s="151" t="s">
        <v>220</v>
      </c>
      <c r="D58" s="151" t="s">
        <v>185</v>
      </c>
      <c r="E58" s="151" t="s">
        <v>83</v>
      </c>
      <c r="F58" s="151" t="s">
        <v>283</v>
      </c>
      <c r="G58" s="155"/>
      <c r="H58" s="155"/>
      <c r="I58" s="156" t="e">
        <f>#REF!+G58</f>
        <v>#REF!</v>
      </c>
      <c r="J58" s="156" t="e">
        <f>#REF!+I58</f>
        <v>#REF!</v>
      </c>
      <c r="K58" s="156" t="e">
        <f>#REF!+I58</f>
        <v>#REF!</v>
      </c>
      <c r="L58" s="156" t="e">
        <f t="shared" si="28"/>
        <v>#REF!</v>
      </c>
      <c r="M58" s="156" t="e">
        <f t="shared" si="29"/>
        <v>#REF!</v>
      </c>
      <c r="N58" s="156" t="e">
        <f t="shared" si="30"/>
        <v>#REF!</v>
      </c>
    </row>
    <row r="59" spans="1:14" ht="12.75" hidden="1" customHeight="1" x14ac:dyDescent="0.2">
      <c r="A59" s="158" t="s">
        <v>141</v>
      </c>
      <c r="B59" s="151" t="s">
        <v>73</v>
      </c>
      <c r="C59" s="151" t="s">
        <v>220</v>
      </c>
      <c r="D59" s="151" t="s">
        <v>185</v>
      </c>
      <c r="E59" s="151" t="s">
        <v>83</v>
      </c>
      <c r="F59" s="151" t="s">
        <v>142</v>
      </c>
      <c r="G59" s="155"/>
      <c r="H59" s="155"/>
      <c r="I59" s="156" t="e">
        <f>#REF!+G59</f>
        <v>#REF!</v>
      </c>
      <c r="J59" s="156" t="e">
        <f>#REF!+I59</f>
        <v>#REF!</v>
      </c>
      <c r="K59" s="156" t="e">
        <f>#REF!+I59</f>
        <v>#REF!</v>
      </c>
      <c r="L59" s="156" t="e">
        <f t="shared" si="28"/>
        <v>#REF!</v>
      </c>
      <c r="M59" s="156" t="e">
        <f t="shared" si="29"/>
        <v>#REF!</v>
      </c>
      <c r="N59" s="156" t="e">
        <f t="shared" si="30"/>
        <v>#REF!</v>
      </c>
    </row>
    <row r="60" spans="1:14" ht="25.5" hidden="1" customHeight="1" x14ac:dyDescent="0.2">
      <c r="A60" s="158" t="s">
        <v>144</v>
      </c>
      <c r="B60" s="151" t="s">
        <v>73</v>
      </c>
      <c r="C60" s="151" t="s">
        <v>220</v>
      </c>
      <c r="D60" s="151" t="s">
        <v>185</v>
      </c>
      <c r="E60" s="151" t="s">
        <v>83</v>
      </c>
      <c r="F60" s="151"/>
      <c r="G60" s="155"/>
      <c r="H60" s="155"/>
      <c r="I60" s="156" t="e">
        <f>I61</f>
        <v>#REF!</v>
      </c>
      <c r="J60" s="156" t="e">
        <f>J61</f>
        <v>#REF!</v>
      </c>
      <c r="K60" s="156" t="e">
        <f>K61</f>
        <v>#REF!</v>
      </c>
      <c r="L60" s="156" t="e">
        <f>L61</f>
        <v>#REF!</v>
      </c>
      <c r="M60" s="156" t="e">
        <f t="shared" ref="M60:N60" si="31">M61</f>
        <v>#REF!</v>
      </c>
      <c r="N60" s="156" t="e">
        <f t="shared" si="31"/>
        <v>#REF!</v>
      </c>
    </row>
    <row r="61" spans="1:14" ht="12.75" hidden="1" customHeight="1" x14ac:dyDescent="0.2">
      <c r="A61" s="158" t="s">
        <v>280</v>
      </c>
      <c r="B61" s="151" t="s">
        <v>73</v>
      </c>
      <c r="C61" s="151" t="s">
        <v>220</v>
      </c>
      <c r="D61" s="151" t="s">
        <v>185</v>
      </c>
      <c r="E61" s="151" t="s">
        <v>83</v>
      </c>
      <c r="F61" s="151" t="s">
        <v>281</v>
      </c>
      <c r="G61" s="155"/>
      <c r="H61" s="155"/>
      <c r="I61" s="156" t="e">
        <f>#REF!+G61</f>
        <v>#REF!</v>
      </c>
      <c r="J61" s="156" t="e">
        <f>#REF!+I61</f>
        <v>#REF!</v>
      </c>
      <c r="K61" s="156" t="e">
        <f>#REF!+I61</f>
        <v>#REF!</v>
      </c>
      <c r="L61" s="156" t="e">
        <f>F61+J61</f>
        <v>#REF!</v>
      </c>
      <c r="M61" s="156" t="e">
        <f t="shared" ref="M61:N62" si="32">G61+K61</f>
        <v>#REF!</v>
      </c>
      <c r="N61" s="156" t="e">
        <f t="shared" si="32"/>
        <v>#REF!</v>
      </c>
    </row>
    <row r="62" spans="1:14" ht="25.5" hidden="1" customHeight="1" x14ac:dyDescent="0.2">
      <c r="A62" s="158" t="s">
        <v>93</v>
      </c>
      <c r="B62" s="151" t="s">
        <v>73</v>
      </c>
      <c r="C62" s="151" t="s">
        <v>220</v>
      </c>
      <c r="D62" s="151" t="s">
        <v>185</v>
      </c>
      <c r="E62" s="151" t="s">
        <v>91</v>
      </c>
      <c r="F62" s="151" t="s">
        <v>94</v>
      </c>
      <c r="G62" s="155"/>
      <c r="H62" s="155"/>
      <c r="I62" s="156" t="e">
        <f>#REF!+G62</f>
        <v>#REF!</v>
      </c>
      <c r="J62" s="156" t="e">
        <f>#REF!+I62</f>
        <v>#REF!</v>
      </c>
      <c r="K62" s="156" t="e">
        <f>#REF!+I62</f>
        <v>#REF!</v>
      </c>
      <c r="L62" s="156" t="e">
        <f>F62+J62</f>
        <v>#REF!</v>
      </c>
      <c r="M62" s="156" t="e">
        <f t="shared" si="32"/>
        <v>#REF!</v>
      </c>
      <c r="N62" s="156" t="e">
        <f t="shared" si="32"/>
        <v>#REF!</v>
      </c>
    </row>
    <row r="63" spans="1:14" ht="15" hidden="1" x14ac:dyDescent="0.2">
      <c r="A63" s="158" t="s">
        <v>279</v>
      </c>
      <c r="B63" s="151" t="s">
        <v>73</v>
      </c>
      <c r="C63" s="151" t="s">
        <v>220</v>
      </c>
      <c r="D63" s="151" t="s">
        <v>185</v>
      </c>
      <c r="E63" s="151" t="s">
        <v>83</v>
      </c>
      <c r="F63" s="151"/>
      <c r="G63" s="155"/>
      <c r="H63" s="155"/>
      <c r="I63" s="156" t="e">
        <f>I75+I76+I77+I78+I79+I80+I81</f>
        <v>#REF!</v>
      </c>
      <c r="J63" s="156" t="e">
        <f>J75+J76+J77+J78+J79+J80+J81</f>
        <v>#REF!</v>
      </c>
      <c r="K63" s="156" t="e">
        <f>K75+K76+K77+K78+K79+K80+K81</f>
        <v>#REF!</v>
      </c>
      <c r="L63" s="156" t="e">
        <f>L75+L76+L77+L78+L79+L80+L81</f>
        <v>#REF!</v>
      </c>
      <c r="M63" s="156" t="e">
        <f t="shared" ref="M63:N63" si="33">M75+M76+M77+M78+M79+M80+M81</f>
        <v>#REF!</v>
      </c>
      <c r="N63" s="156" t="e">
        <f t="shared" si="33"/>
        <v>#REF!</v>
      </c>
    </row>
    <row r="64" spans="1:14" ht="12.75" hidden="1" customHeight="1" x14ac:dyDescent="0.2">
      <c r="A64" s="158" t="s">
        <v>282</v>
      </c>
      <c r="B64" s="151" t="s">
        <v>73</v>
      </c>
      <c r="C64" s="151" t="s">
        <v>220</v>
      </c>
      <c r="D64" s="151" t="s">
        <v>185</v>
      </c>
      <c r="E64" s="151" t="s">
        <v>83</v>
      </c>
      <c r="F64" s="151" t="s">
        <v>283</v>
      </c>
      <c r="G64" s="155"/>
      <c r="H64" s="155"/>
      <c r="I64" s="156" t="e">
        <f>#REF!+G64</f>
        <v>#REF!</v>
      </c>
      <c r="J64" s="156" t="e">
        <f>#REF!+I64</f>
        <v>#REF!</v>
      </c>
      <c r="K64" s="156" t="e">
        <f>#REF!+I64</f>
        <v>#REF!</v>
      </c>
      <c r="L64" s="156" t="e">
        <f>F64+J64</f>
        <v>#REF!</v>
      </c>
      <c r="M64" s="156" t="e">
        <f t="shared" ref="M64:N65" si="34">G64+K64</f>
        <v>#REF!</v>
      </c>
      <c r="N64" s="156" t="e">
        <f t="shared" si="34"/>
        <v>#REF!</v>
      </c>
    </row>
    <row r="65" spans="1:14" ht="12.75" hidden="1" customHeight="1" x14ac:dyDescent="0.2">
      <c r="A65" s="158" t="s">
        <v>141</v>
      </c>
      <c r="B65" s="151" t="s">
        <v>73</v>
      </c>
      <c r="C65" s="151" t="s">
        <v>220</v>
      </c>
      <c r="D65" s="151" t="s">
        <v>185</v>
      </c>
      <c r="E65" s="151" t="s">
        <v>83</v>
      </c>
      <c r="F65" s="151" t="s">
        <v>142</v>
      </c>
      <c r="G65" s="155"/>
      <c r="H65" s="155"/>
      <c r="I65" s="156" t="e">
        <f>#REF!+G65</f>
        <v>#REF!</v>
      </c>
      <c r="J65" s="156" t="e">
        <f>#REF!+I65</f>
        <v>#REF!</v>
      </c>
      <c r="K65" s="156" t="e">
        <f>#REF!+I65</f>
        <v>#REF!</v>
      </c>
      <c r="L65" s="156" t="e">
        <f>F65+J65</f>
        <v>#REF!</v>
      </c>
      <c r="M65" s="156" t="e">
        <f t="shared" si="34"/>
        <v>#REF!</v>
      </c>
      <c r="N65" s="156" t="e">
        <f t="shared" si="34"/>
        <v>#REF!</v>
      </c>
    </row>
    <row r="66" spans="1:14" ht="25.5" hidden="1" customHeight="1" x14ac:dyDescent="0.2">
      <c r="A66" s="158" t="s">
        <v>144</v>
      </c>
      <c r="B66" s="151" t="s">
        <v>73</v>
      </c>
      <c r="C66" s="151" t="s">
        <v>220</v>
      </c>
      <c r="D66" s="151" t="s">
        <v>185</v>
      </c>
      <c r="E66" s="151" t="s">
        <v>83</v>
      </c>
      <c r="F66" s="151"/>
      <c r="G66" s="155"/>
      <c r="H66" s="155"/>
      <c r="I66" s="156" t="e">
        <f>I67</f>
        <v>#REF!</v>
      </c>
      <c r="J66" s="156" t="e">
        <f>J67</f>
        <v>#REF!</v>
      </c>
      <c r="K66" s="156" t="e">
        <f>K67</f>
        <v>#REF!</v>
      </c>
      <c r="L66" s="156" t="e">
        <f>L67</f>
        <v>#REF!</v>
      </c>
      <c r="M66" s="156" t="e">
        <f t="shared" ref="M66:N66" si="35">M67</f>
        <v>#REF!</v>
      </c>
      <c r="N66" s="156" t="e">
        <f t="shared" si="35"/>
        <v>#REF!</v>
      </c>
    </row>
    <row r="67" spans="1:14" ht="12.75" hidden="1" customHeight="1" x14ac:dyDescent="0.2">
      <c r="A67" s="158" t="s">
        <v>280</v>
      </c>
      <c r="B67" s="151" t="s">
        <v>73</v>
      </c>
      <c r="C67" s="151" t="s">
        <v>220</v>
      </c>
      <c r="D67" s="151" t="s">
        <v>185</v>
      </c>
      <c r="E67" s="151" t="s">
        <v>83</v>
      </c>
      <c r="F67" s="151" t="s">
        <v>281</v>
      </c>
      <c r="G67" s="155"/>
      <c r="H67" s="155"/>
      <c r="I67" s="156" t="e">
        <f>#REF!+G67</f>
        <v>#REF!</v>
      </c>
      <c r="J67" s="156" t="e">
        <f>#REF!+I67</f>
        <v>#REF!</v>
      </c>
      <c r="K67" s="156" t="e">
        <f>#REF!+I67</f>
        <v>#REF!</v>
      </c>
      <c r="L67" s="156" t="e">
        <f>F67+J67</f>
        <v>#REF!</v>
      </c>
      <c r="M67" s="156" t="e">
        <f t="shared" ref="M67:N67" si="36">G67+K67</f>
        <v>#REF!</v>
      </c>
      <c r="N67" s="156" t="e">
        <f t="shared" si="36"/>
        <v>#REF!</v>
      </c>
    </row>
    <row r="68" spans="1:14" ht="25.5" hidden="1" customHeight="1" x14ac:dyDescent="0.2">
      <c r="A68" s="158" t="s">
        <v>92</v>
      </c>
      <c r="B68" s="151" t="s">
        <v>73</v>
      </c>
      <c r="C68" s="151" t="s">
        <v>220</v>
      </c>
      <c r="D68" s="151" t="s">
        <v>185</v>
      </c>
      <c r="E68" s="151" t="s">
        <v>83</v>
      </c>
      <c r="F68" s="151"/>
      <c r="G68" s="155"/>
      <c r="H68" s="155"/>
      <c r="I68" s="156" t="e">
        <f>I69</f>
        <v>#REF!</v>
      </c>
      <c r="J68" s="156" t="e">
        <f>J69</f>
        <v>#REF!</v>
      </c>
      <c r="K68" s="156" t="e">
        <f>K69</f>
        <v>#REF!</v>
      </c>
      <c r="L68" s="156" t="e">
        <f>L69</f>
        <v>#REF!</v>
      </c>
      <c r="M68" s="156" t="e">
        <f t="shared" ref="M68:N68" si="37">M69</f>
        <v>#REF!</v>
      </c>
      <c r="N68" s="156" t="e">
        <f t="shared" si="37"/>
        <v>#REF!</v>
      </c>
    </row>
    <row r="69" spans="1:14" ht="12.75" hidden="1" customHeight="1" x14ac:dyDescent="0.2">
      <c r="A69" s="158" t="s">
        <v>279</v>
      </c>
      <c r="B69" s="151" t="s">
        <v>73</v>
      </c>
      <c r="C69" s="151" t="s">
        <v>220</v>
      </c>
      <c r="D69" s="151" t="s">
        <v>185</v>
      </c>
      <c r="E69" s="151" t="s">
        <v>83</v>
      </c>
      <c r="F69" s="151"/>
      <c r="G69" s="155"/>
      <c r="H69" s="155"/>
      <c r="I69" s="156" t="e">
        <f>I70+I73+I71+I72</f>
        <v>#REF!</v>
      </c>
      <c r="J69" s="156" t="e">
        <f>J70+J73+J71+J72</f>
        <v>#REF!</v>
      </c>
      <c r="K69" s="156" t="e">
        <f>K70+K73+K71+K72</f>
        <v>#REF!</v>
      </c>
      <c r="L69" s="156" t="e">
        <f>L70+L73+L71+L72</f>
        <v>#REF!</v>
      </c>
      <c r="M69" s="156" t="e">
        <f t="shared" ref="M69:N69" si="38">M70+M73+M71+M72</f>
        <v>#REF!</v>
      </c>
      <c r="N69" s="156" t="e">
        <f t="shared" si="38"/>
        <v>#REF!</v>
      </c>
    </row>
    <row r="70" spans="1:14" ht="12.75" hidden="1" customHeight="1" x14ac:dyDescent="0.2">
      <c r="A70" s="158" t="s">
        <v>280</v>
      </c>
      <c r="B70" s="151" t="s">
        <v>73</v>
      </c>
      <c r="C70" s="151" t="s">
        <v>220</v>
      </c>
      <c r="D70" s="151" t="s">
        <v>185</v>
      </c>
      <c r="E70" s="151" t="s">
        <v>83</v>
      </c>
      <c r="F70" s="151" t="s">
        <v>281</v>
      </c>
      <c r="G70" s="155"/>
      <c r="H70" s="155"/>
      <c r="I70" s="156" t="e">
        <f>#REF!+G70</f>
        <v>#REF!</v>
      </c>
      <c r="J70" s="156" t="e">
        <f>#REF!+I70</f>
        <v>#REF!</v>
      </c>
      <c r="K70" s="156" t="e">
        <f>#REF!+I70</f>
        <v>#REF!</v>
      </c>
      <c r="L70" s="156" t="e">
        <f t="shared" ref="L70:L72" si="39">F70+J70</f>
        <v>#REF!</v>
      </c>
      <c r="M70" s="156" t="e">
        <f t="shared" ref="M70:M72" si="40">G70+K70</f>
        <v>#REF!</v>
      </c>
      <c r="N70" s="156" t="e">
        <f t="shared" ref="N70:N72" si="41">H70+L70</f>
        <v>#REF!</v>
      </c>
    </row>
    <row r="71" spans="1:14" ht="12.75" hidden="1" customHeight="1" x14ac:dyDescent="0.2">
      <c r="A71" s="158" t="s">
        <v>282</v>
      </c>
      <c r="B71" s="151" t="s">
        <v>73</v>
      </c>
      <c r="C71" s="151" t="s">
        <v>220</v>
      </c>
      <c r="D71" s="151" t="s">
        <v>185</v>
      </c>
      <c r="E71" s="151" t="s">
        <v>83</v>
      </c>
      <c r="F71" s="151" t="s">
        <v>283</v>
      </c>
      <c r="G71" s="155"/>
      <c r="H71" s="155"/>
      <c r="I71" s="156" t="e">
        <f>#REF!+G71</f>
        <v>#REF!</v>
      </c>
      <c r="J71" s="156" t="e">
        <f>#REF!+I71</f>
        <v>#REF!</v>
      </c>
      <c r="K71" s="156" t="e">
        <f>#REF!+I71</f>
        <v>#REF!</v>
      </c>
      <c r="L71" s="156" t="e">
        <f t="shared" si="39"/>
        <v>#REF!</v>
      </c>
      <c r="M71" s="156" t="e">
        <f t="shared" si="40"/>
        <v>#REF!</v>
      </c>
      <c r="N71" s="156" t="e">
        <f t="shared" si="41"/>
        <v>#REF!</v>
      </c>
    </row>
    <row r="72" spans="1:14" ht="12.75" hidden="1" customHeight="1" x14ac:dyDescent="0.2">
      <c r="A72" s="158" t="s">
        <v>141</v>
      </c>
      <c r="B72" s="151" t="s">
        <v>73</v>
      </c>
      <c r="C72" s="151" t="s">
        <v>220</v>
      </c>
      <c r="D72" s="151" t="s">
        <v>185</v>
      </c>
      <c r="E72" s="151" t="s">
        <v>83</v>
      </c>
      <c r="F72" s="151" t="s">
        <v>142</v>
      </c>
      <c r="G72" s="155"/>
      <c r="H72" s="155"/>
      <c r="I72" s="156" t="e">
        <f>#REF!+G72</f>
        <v>#REF!</v>
      </c>
      <c r="J72" s="156" t="e">
        <f>#REF!+I72</f>
        <v>#REF!</v>
      </c>
      <c r="K72" s="156" t="e">
        <f>#REF!+I72</f>
        <v>#REF!</v>
      </c>
      <c r="L72" s="156" t="e">
        <f t="shared" si="39"/>
        <v>#REF!</v>
      </c>
      <c r="M72" s="156" t="e">
        <f t="shared" si="40"/>
        <v>#REF!</v>
      </c>
      <c r="N72" s="156" t="e">
        <f t="shared" si="41"/>
        <v>#REF!</v>
      </c>
    </row>
    <row r="73" spans="1:14" ht="25.5" hidden="1" customHeight="1" x14ac:dyDescent="0.2">
      <c r="A73" s="158" t="s">
        <v>144</v>
      </c>
      <c r="B73" s="151" t="s">
        <v>73</v>
      </c>
      <c r="C73" s="151" t="s">
        <v>220</v>
      </c>
      <c r="D73" s="151" t="s">
        <v>185</v>
      </c>
      <c r="E73" s="151" t="s">
        <v>83</v>
      </c>
      <c r="F73" s="151"/>
      <c r="G73" s="155"/>
      <c r="H73" s="155"/>
      <c r="I73" s="156" t="e">
        <f>I74</f>
        <v>#REF!</v>
      </c>
      <c r="J73" s="156" t="e">
        <f>J74</f>
        <v>#REF!</v>
      </c>
      <c r="K73" s="156" t="e">
        <f>K74</f>
        <v>#REF!</v>
      </c>
      <c r="L73" s="156" t="e">
        <f>L74</f>
        <v>#REF!</v>
      </c>
      <c r="M73" s="156" t="e">
        <f t="shared" ref="M73:N73" si="42">M74</f>
        <v>#REF!</v>
      </c>
      <c r="N73" s="156" t="e">
        <f t="shared" si="42"/>
        <v>#REF!</v>
      </c>
    </row>
    <row r="74" spans="1:14" ht="12.75" hidden="1" customHeight="1" x14ac:dyDescent="0.2">
      <c r="A74" s="158" t="s">
        <v>280</v>
      </c>
      <c r="B74" s="151" t="s">
        <v>73</v>
      </c>
      <c r="C74" s="151" t="s">
        <v>220</v>
      </c>
      <c r="D74" s="151" t="s">
        <v>185</v>
      </c>
      <c r="E74" s="151" t="s">
        <v>83</v>
      </c>
      <c r="F74" s="151" t="s">
        <v>281</v>
      </c>
      <c r="G74" s="155"/>
      <c r="H74" s="155"/>
      <c r="I74" s="156" t="e">
        <f>#REF!+G74</f>
        <v>#REF!</v>
      </c>
      <c r="J74" s="156" t="e">
        <f>#REF!+I74</f>
        <v>#REF!</v>
      </c>
      <c r="K74" s="156" t="e">
        <f>#REF!+I74</f>
        <v>#REF!</v>
      </c>
      <c r="L74" s="156" t="e">
        <f>F74+J74</f>
        <v>#REF!</v>
      </c>
      <c r="M74" s="156" t="e">
        <f t="shared" ref="M74:N74" si="43">G74+K74</f>
        <v>#REF!</v>
      </c>
      <c r="N74" s="156" t="e">
        <f t="shared" si="43"/>
        <v>#REF!</v>
      </c>
    </row>
    <row r="75" spans="1:14" ht="15" hidden="1" x14ac:dyDescent="0.2">
      <c r="A75" s="158" t="s">
        <v>95</v>
      </c>
      <c r="B75" s="151" t="s">
        <v>73</v>
      </c>
      <c r="C75" s="151" t="s">
        <v>220</v>
      </c>
      <c r="D75" s="151" t="s">
        <v>185</v>
      </c>
      <c r="E75" s="151" t="s">
        <v>83</v>
      </c>
      <c r="F75" s="151" t="s">
        <v>96</v>
      </c>
      <c r="G75" s="155"/>
      <c r="H75" s="155"/>
      <c r="I75" s="156">
        <v>-6385.04</v>
      </c>
      <c r="J75" s="156">
        <f>G75+I75</f>
        <v>-6385.04</v>
      </c>
      <c r="K75" s="156">
        <v>-6385.04</v>
      </c>
      <c r="L75" s="156">
        <f>H75+J75</f>
        <v>-6385.04</v>
      </c>
      <c r="M75" s="156">
        <f t="shared" ref="M75:N75" si="44">I75+K75</f>
        <v>-12770.08</v>
      </c>
      <c r="N75" s="156">
        <f t="shared" si="44"/>
        <v>-12770.08</v>
      </c>
    </row>
    <row r="76" spans="1:14" ht="12.75" hidden="1" customHeight="1" x14ac:dyDescent="0.2">
      <c r="A76" s="158" t="s">
        <v>97</v>
      </c>
      <c r="B76" s="151" t="s">
        <v>73</v>
      </c>
      <c r="C76" s="151" t="s">
        <v>220</v>
      </c>
      <c r="D76" s="151" t="s">
        <v>185</v>
      </c>
      <c r="E76" s="151" t="s">
        <v>83</v>
      </c>
      <c r="F76" s="151" t="s">
        <v>98</v>
      </c>
      <c r="G76" s="155"/>
      <c r="H76" s="155"/>
      <c r="I76" s="156" t="e">
        <f>#REF!+G76</f>
        <v>#REF!</v>
      </c>
      <c r="J76" s="156" t="e">
        <f>#REF!+I76</f>
        <v>#REF!</v>
      </c>
      <c r="K76" s="156" t="e">
        <f>#REF!+I76</f>
        <v>#REF!</v>
      </c>
      <c r="L76" s="156" t="e">
        <f t="shared" ref="L76:L78" si="45">F76+J76</f>
        <v>#REF!</v>
      </c>
      <c r="M76" s="156" t="e">
        <f t="shared" ref="M76:M78" si="46">G76+K76</f>
        <v>#REF!</v>
      </c>
      <c r="N76" s="156" t="e">
        <f t="shared" ref="N76:N78" si="47">H76+L76</f>
        <v>#REF!</v>
      </c>
    </row>
    <row r="77" spans="1:14" ht="25.5" hidden="1" customHeight="1" x14ac:dyDescent="0.2">
      <c r="A77" s="158" t="s">
        <v>99</v>
      </c>
      <c r="B77" s="151" t="s">
        <v>73</v>
      </c>
      <c r="C77" s="151" t="s">
        <v>220</v>
      </c>
      <c r="D77" s="151" t="s">
        <v>185</v>
      </c>
      <c r="E77" s="151" t="s">
        <v>83</v>
      </c>
      <c r="F77" s="151" t="s">
        <v>100</v>
      </c>
      <c r="G77" s="155"/>
      <c r="H77" s="155"/>
      <c r="I77" s="156" t="e">
        <f>#REF!+G77</f>
        <v>#REF!</v>
      </c>
      <c r="J77" s="156" t="e">
        <f>#REF!+I77</f>
        <v>#REF!</v>
      </c>
      <c r="K77" s="156" t="e">
        <f>#REF!+I77</f>
        <v>#REF!</v>
      </c>
      <c r="L77" s="156" t="e">
        <f t="shared" si="45"/>
        <v>#REF!</v>
      </c>
      <c r="M77" s="156" t="e">
        <f t="shared" si="46"/>
        <v>#REF!</v>
      </c>
      <c r="N77" s="156" t="e">
        <f t="shared" si="47"/>
        <v>#REF!</v>
      </c>
    </row>
    <row r="78" spans="1:14" ht="25.5" hidden="1" customHeight="1" x14ac:dyDescent="0.2">
      <c r="A78" s="158" t="s">
        <v>101</v>
      </c>
      <c r="B78" s="151" t="s">
        <v>73</v>
      </c>
      <c r="C78" s="151" t="s">
        <v>220</v>
      </c>
      <c r="D78" s="151" t="s">
        <v>185</v>
      </c>
      <c r="E78" s="151" t="s">
        <v>83</v>
      </c>
      <c r="F78" s="151" t="s">
        <v>102</v>
      </c>
      <c r="G78" s="155"/>
      <c r="H78" s="155"/>
      <c r="I78" s="156" t="e">
        <f>#REF!+G78</f>
        <v>#REF!</v>
      </c>
      <c r="J78" s="156" t="e">
        <f>#REF!+I78</f>
        <v>#REF!</v>
      </c>
      <c r="K78" s="156" t="e">
        <f>#REF!+I78</f>
        <v>#REF!</v>
      </c>
      <c r="L78" s="156" t="e">
        <f t="shared" si="45"/>
        <v>#REF!</v>
      </c>
      <c r="M78" s="156" t="e">
        <f t="shared" si="46"/>
        <v>#REF!</v>
      </c>
      <c r="N78" s="156" t="e">
        <f t="shared" si="47"/>
        <v>#REF!</v>
      </c>
    </row>
    <row r="79" spans="1:14" ht="18.75" hidden="1" customHeight="1" x14ac:dyDescent="0.2">
      <c r="A79" s="158" t="s">
        <v>93</v>
      </c>
      <c r="B79" s="151" t="s">
        <v>73</v>
      </c>
      <c r="C79" s="151" t="s">
        <v>220</v>
      </c>
      <c r="D79" s="151" t="s">
        <v>185</v>
      </c>
      <c r="E79" s="151" t="s">
        <v>83</v>
      </c>
      <c r="F79" s="151" t="s">
        <v>94</v>
      </c>
      <c r="G79" s="155"/>
      <c r="H79" s="155"/>
      <c r="I79" s="156">
        <v>-684.96</v>
      </c>
      <c r="J79" s="156">
        <f>G79+I79</f>
        <v>-684.96</v>
      </c>
      <c r="K79" s="156">
        <v>-684.96</v>
      </c>
      <c r="L79" s="156">
        <f t="shared" ref="L79:L81" si="48">H79+J79</f>
        <v>-684.96</v>
      </c>
      <c r="M79" s="156">
        <f t="shared" ref="M79:M81" si="49">I79+K79</f>
        <v>-1369.92</v>
      </c>
      <c r="N79" s="156">
        <f t="shared" ref="N79:N81" si="50">J79+L79</f>
        <v>-1369.92</v>
      </c>
    </row>
    <row r="80" spans="1:14" ht="15" hidden="1" x14ac:dyDescent="0.2">
      <c r="A80" s="158" t="s">
        <v>103</v>
      </c>
      <c r="B80" s="151" t="s">
        <v>73</v>
      </c>
      <c r="C80" s="151" t="s">
        <v>220</v>
      </c>
      <c r="D80" s="151" t="s">
        <v>185</v>
      </c>
      <c r="E80" s="151" t="s">
        <v>83</v>
      </c>
      <c r="F80" s="151" t="s">
        <v>104</v>
      </c>
      <c r="G80" s="155"/>
      <c r="H80" s="155"/>
      <c r="I80" s="156">
        <v>-25</v>
      </c>
      <c r="J80" s="156">
        <f>G80+I80</f>
        <v>-25</v>
      </c>
      <c r="K80" s="156">
        <v>-25</v>
      </c>
      <c r="L80" s="156">
        <f t="shared" si="48"/>
        <v>-25</v>
      </c>
      <c r="M80" s="156">
        <f t="shared" si="49"/>
        <v>-50</v>
      </c>
      <c r="N80" s="156">
        <f t="shared" si="50"/>
        <v>-50</v>
      </c>
    </row>
    <row r="81" spans="1:14" ht="15" hidden="1" x14ac:dyDescent="0.2">
      <c r="A81" s="158" t="s">
        <v>105</v>
      </c>
      <c r="B81" s="151" t="s">
        <v>73</v>
      </c>
      <c r="C81" s="151" t="s">
        <v>220</v>
      </c>
      <c r="D81" s="151" t="s">
        <v>185</v>
      </c>
      <c r="E81" s="151" t="s">
        <v>83</v>
      </c>
      <c r="F81" s="151" t="s">
        <v>106</v>
      </c>
      <c r="G81" s="155"/>
      <c r="H81" s="155"/>
      <c r="I81" s="156" t="e">
        <f>#REF!+G81</f>
        <v>#REF!</v>
      </c>
      <c r="J81" s="156" t="e">
        <f>G81+I81</f>
        <v>#REF!</v>
      </c>
      <c r="K81" s="156" t="e">
        <f>H81+I81</f>
        <v>#REF!</v>
      </c>
      <c r="L81" s="156" t="e">
        <f t="shared" si="48"/>
        <v>#REF!</v>
      </c>
      <c r="M81" s="156" t="e">
        <f t="shared" si="49"/>
        <v>#REF!</v>
      </c>
      <c r="N81" s="156" t="e">
        <f t="shared" si="50"/>
        <v>#REF!</v>
      </c>
    </row>
    <row r="82" spans="1:14" ht="15" hidden="1" x14ac:dyDescent="0.2">
      <c r="A82" s="158" t="s">
        <v>107</v>
      </c>
      <c r="B82" s="151" t="s">
        <v>73</v>
      </c>
      <c r="C82" s="151" t="s">
        <v>220</v>
      </c>
      <c r="D82" s="151" t="s">
        <v>185</v>
      </c>
      <c r="E82" s="151" t="s">
        <v>108</v>
      </c>
      <c r="F82" s="151"/>
      <c r="G82" s="155"/>
      <c r="H82" s="155"/>
      <c r="I82" s="156" t="e">
        <f>I83</f>
        <v>#REF!</v>
      </c>
      <c r="J82" s="156" t="e">
        <f>J83</f>
        <v>#REF!</v>
      </c>
      <c r="K82" s="156" t="e">
        <f>K83</f>
        <v>#REF!</v>
      </c>
      <c r="L82" s="156" t="e">
        <f>L83</f>
        <v>#REF!</v>
      </c>
      <c r="M82" s="156" t="e">
        <f t="shared" ref="M82:N82" si="51">M83</f>
        <v>#REF!</v>
      </c>
      <c r="N82" s="156" t="e">
        <f t="shared" si="51"/>
        <v>#REF!</v>
      </c>
    </row>
    <row r="83" spans="1:14" ht="15" hidden="1" x14ac:dyDescent="0.2">
      <c r="A83" s="158" t="s">
        <v>279</v>
      </c>
      <c r="B83" s="151" t="s">
        <v>73</v>
      </c>
      <c r="C83" s="151" t="s">
        <v>220</v>
      </c>
      <c r="D83" s="151" t="s">
        <v>185</v>
      </c>
      <c r="E83" s="151" t="s">
        <v>109</v>
      </c>
      <c r="F83" s="151"/>
      <c r="G83" s="155"/>
      <c r="H83" s="155"/>
      <c r="I83" s="156" t="e">
        <f>I84+I87+I85+I86+I96+I97</f>
        <v>#REF!</v>
      </c>
      <c r="J83" s="156" t="e">
        <f>J84+J87+J85+J86+J96+J97</f>
        <v>#REF!</v>
      </c>
      <c r="K83" s="156" t="e">
        <f>K84+K87+K85+K86+K96+K97</f>
        <v>#REF!</v>
      </c>
      <c r="L83" s="156" t="e">
        <f>L84+L87+L85+L86+L96+L97</f>
        <v>#REF!</v>
      </c>
      <c r="M83" s="156" t="e">
        <f t="shared" ref="M83:N83" si="52">M84+M87+M85+M86+M96+M97</f>
        <v>#REF!</v>
      </c>
      <c r="N83" s="156" t="e">
        <f t="shared" si="52"/>
        <v>#REF!</v>
      </c>
    </row>
    <row r="84" spans="1:14" ht="12.75" hidden="1" customHeight="1" x14ac:dyDescent="0.2">
      <c r="A84" s="158" t="s">
        <v>280</v>
      </c>
      <c r="B84" s="151" t="s">
        <v>73</v>
      </c>
      <c r="C84" s="151" t="s">
        <v>220</v>
      </c>
      <c r="D84" s="151" t="s">
        <v>185</v>
      </c>
      <c r="E84" s="151" t="s">
        <v>109</v>
      </c>
      <c r="F84" s="151" t="s">
        <v>281</v>
      </c>
      <c r="G84" s="155"/>
      <c r="H84" s="155"/>
      <c r="I84" s="156" t="e">
        <f>#REF!+G84</f>
        <v>#REF!</v>
      </c>
      <c r="J84" s="156" t="e">
        <f>G84+I84</f>
        <v>#REF!</v>
      </c>
      <c r="K84" s="156" t="e">
        <f>H84+I84</f>
        <v>#REF!</v>
      </c>
      <c r="L84" s="156" t="e">
        <f>H84+J84</f>
        <v>#REF!</v>
      </c>
      <c r="M84" s="156" t="e">
        <f t="shared" ref="M84:N84" si="53">I84+K84</f>
        <v>#REF!</v>
      </c>
      <c r="N84" s="156" t="e">
        <f t="shared" si="53"/>
        <v>#REF!</v>
      </c>
    </row>
    <row r="85" spans="1:14" ht="12.75" hidden="1" customHeight="1" x14ac:dyDescent="0.2">
      <c r="A85" s="158" t="s">
        <v>282</v>
      </c>
      <c r="B85" s="151" t="s">
        <v>73</v>
      </c>
      <c r="C85" s="151" t="s">
        <v>220</v>
      </c>
      <c r="D85" s="151" t="s">
        <v>185</v>
      </c>
      <c r="E85" s="151" t="s">
        <v>109</v>
      </c>
      <c r="F85" s="151" t="s">
        <v>283</v>
      </c>
      <c r="G85" s="155"/>
      <c r="H85" s="155"/>
      <c r="I85" s="156" t="e">
        <f>#REF!+G85</f>
        <v>#REF!</v>
      </c>
      <c r="J85" s="156" t="e">
        <f>#REF!+I85</f>
        <v>#REF!</v>
      </c>
      <c r="K85" s="156" t="e">
        <f>#REF!+I85</f>
        <v>#REF!</v>
      </c>
      <c r="L85" s="156" t="e">
        <f>F85+J85</f>
        <v>#REF!</v>
      </c>
      <c r="M85" s="156" t="e">
        <f t="shared" ref="M85:N86" si="54">G85+K85</f>
        <v>#REF!</v>
      </c>
      <c r="N85" s="156" t="e">
        <f t="shared" si="54"/>
        <v>#REF!</v>
      </c>
    </row>
    <row r="86" spans="1:14" ht="12.75" hidden="1" customHeight="1" x14ac:dyDescent="0.2">
      <c r="A86" s="158" t="s">
        <v>141</v>
      </c>
      <c r="B86" s="151" t="s">
        <v>73</v>
      </c>
      <c r="C86" s="151" t="s">
        <v>220</v>
      </c>
      <c r="D86" s="151" t="s">
        <v>185</v>
      </c>
      <c r="E86" s="151" t="s">
        <v>109</v>
      </c>
      <c r="F86" s="151" t="s">
        <v>142</v>
      </c>
      <c r="G86" s="155"/>
      <c r="H86" s="155"/>
      <c r="I86" s="156" t="e">
        <f>#REF!+G86</f>
        <v>#REF!</v>
      </c>
      <c r="J86" s="156" t="e">
        <f>#REF!+I86</f>
        <v>#REF!</v>
      </c>
      <c r="K86" s="156" t="e">
        <f>#REF!+I86</f>
        <v>#REF!</v>
      </c>
      <c r="L86" s="156" t="e">
        <f>F86+J86</f>
        <v>#REF!</v>
      </c>
      <c r="M86" s="156" t="e">
        <f t="shared" si="54"/>
        <v>#REF!</v>
      </c>
      <c r="N86" s="156" t="e">
        <f t="shared" si="54"/>
        <v>#REF!</v>
      </c>
    </row>
    <row r="87" spans="1:14" ht="25.5" hidden="1" customHeight="1" x14ac:dyDescent="0.2">
      <c r="A87" s="158" t="s">
        <v>144</v>
      </c>
      <c r="B87" s="151" t="s">
        <v>73</v>
      </c>
      <c r="C87" s="151" t="s">
        <v>220</v>
      </c>
      <c r="D87" s="151" t="s">
        <v>185</v>
      </c>
      <c r="E87" s="151" t="s">
        <v>110</v>
      </c>
      <c r="F87" s="151"/>
      <c r="G87" s="155"/>
      <c r="H87" s="155"/>
      <c r="I87" s="156" t="e">
        <f>I88</f>
        <v>#REF!</v>
      </c>
      <c r="J87" s="156" t="e">
        <f>J88</f>
        <v>#REF!</v>
      </c>
      <c r="K87" s="156" t="e">
        <f>K88</f>
        <v>#REF!</v>
      </c>
      <c r="L87" s="156" t="e">
        <f>L88</f>
        <v>#REF!</v>
      </c>
      <c r="M87" s="156" t="e">
        <f t="shared" ref="M87:N87" si="55">M88</f>
        <v>#REF!</v>
      </c>
      <c r="N87" s="156" t="e">
        <f t="shared" si="55"/>
        <v>#REF!</v>
      </c>
    </row>
    <row r="88" spans="1:14" ht="12.75" hidden="1" customHeight="1" x14ac:dyDescent="0.2">
      <c r="A88" s="158" t="s">
        <v>280</v>
      </c>
      <c r="B88" s="151" t="s">
        <v>73</v>
      </c>
      <c r="C88" s="151" t="s">
        <v>220</v>
      </c>
      <c r="D88" s="151" t="s">
        <v>185</v>
      </c>
      <c r="E88" s="151" t="s">
        <v>110</v>
      </c>
      <c r="F88" s="151" t="s">
        <v>281</v>
      </c>
      <c r="G88" s="155"/>
      <c r="H88" s="155"/>
      <c r="I88" s="156" t="e">
        <f>#REF!+G88</f>
        <v>#REF!</v>
      </c>
      <c r="J88" s="156" t="e">
        <f>#REF!+I88</f>
        <v>#REF!</v>
      </c>
      <c r="K88" s="156" t="e">
        <f>#REF!+I88</f>
        <v>#REF!</v>
      </c>
      <c r="L88" s="156" t="e">
        <f>F88+J88</f>
        <v>#REF!</v>
      </c>
      <c r="M88" s="156" t="e">
        <f t="shared" ref="M88:N88" si="56">G88+K88</f>
        <v>#REF!</v>
      </c>
      <c r="N88" s="156" t="e">
        <f t="shared" si="56"/>
        <v>#REF!</v>
      </c>
    </row>
    <row r="89" spans="1:14" ht="25.5" hidden="1" customHeight="1" x14ac:dyDescent="0.2">
      <c r="A89" s="158" t="s">
        <v>92</v>
      </c>
      <c r="B89" s="151" t="s">
        <v>73</v>
      </c>
      <c r="C89" s="151" t="s">
        <v>220</v>
      </c>
      <c r="D89" s="151" t="s">
        <v>185</v>
      </c>
      <c r="E89" s="151" t="s">
        <v>111</v>
      </c>
      <c r="F89" s="151"/>
      <c r="G89" s="155"/>
      <c r="H89" s="155"/>
      <c r="I89" s="156" t="e">
        <f>I90</f>
        <v>#REF!</v>
      </c>
      <c r="J89" s="156" t="e">
        <f>J90</f>
        <v>#REF!</v>
      </c>
      <c r="K89" s="156" t="e">
        <f>K90</f>
        <v>#REF!</v>
      </c>
      <c r="L89" s="156" t="e">
        <f>L90</f>
        <v>#REF!</v>
      </c>
      <c r="M89" s="156" t="e">
        <f t="shared" ref="M89:N89" si="57">M90</f>
        <v>#REF!</v>
      </c>
      <c r="N89" s="156" t="e">
        <f t="shared" si="57"/>
        <v>#REF!</v>
      </c>
    </row>
    <row r="90" spans="1:14" ht="12.75" hidden="1" customHeight="1" x14ac:dyDescent="0.2">
      <c r="A90" s="158" t="s">
        <v>279</v>
      </c>
      <c r="B90" s="151" t="s">
        <v>73</v>
      </c>
      <c r="C90" s="151" t="s">
        <v>220</v>
      </c>
      <c r="D90" s="151" t="s">
        <v>185</v>
      </c>
      <c r="E90" s="151" t="s">
        <v>112</v>
      </c>
      <c r="F90" s="151"/>
      <c r="G90" s="155"/>
      <c r="H90" s="155"/>
      <c r="I90" s="156" t="e">
        <f>I91+I94+I92+I93</f>
        <v>#REF!</v>
      </c>
      <c r="J90" s="156" t="e">
        <f>J91+J94+J92+J93</f>
        <v>#REF!</v>
      </c>
      <c r="K90" s="156" t="e">
        <f>K91+K94+K92+K93</f>
        <v>#REF!</v>
      </c>
      <c r="L90" s="156" t="e">
        <f>L91+L94+L92+L93</f>
        <v>#REF!</v>
      </c>
      <c r="M90" s="156" t="e">
        <f t="shared" ref="M90:N90" si="58">M91+M94+M92+M93</f>
        <v>#REF!</v>
      </c>
      <c r="N90" s="156" t="e">
        <f t="shared" si="58"/>
        <v>#REF!</v>
      </c>
    </row>
    <row r="91" spans="1:14" ht="12.75" hidden="1" customHeight="1" x14ac:dyDescent="0.2">
      <c r="A91" s="158" t="s">
        <v>280</v>
      </c>
      <c r="B91" s="151" t="s">
        <v>73</v>
      </c>
      <c r="C91" s="151" t="s">
        <v>220</v>
      </c>
      <c r="D91" s="151" t="s">
        <v>185</v>
      </c>
      <c r="E91" s="151" t="s">
        <v>112</v>
      </c>
      <c r="F91" s="151" t="s">
        <v>281</v>
      </c>
      <c r="G91" s="155"/>
      <c r="H91" s="155"/>
      <c r="I91" s="156" t="e">
        <f>#REF!+G91</f>
        <v>#REF!</v>
      </c>
      <c r="J91" s="156" t="e">
        <f>#REF!+I91</f>
        <v>#REF!</v>
      </c>
      <c r="K91" s="156" t="e">
        <f>#REF!+I91</f>
        <v>#REF!</v>
      </c>
      <c r="L91" s="156" t="e">
        <f t="shared" ref="L91:L93" si="59">F91+J91</f>
        <v>#REF!</v>
      </c>
      <c r="M91" s="156" t="e">
        <f t="shared" ref="M91:M93" si="60">G91+K91</f>
        <v>#REF!</v>
      </c>
      <c r="N91" s="156" t="e">
        <f t="shared" ref="N91:N93" si="61">H91+L91</f>
        <v>#REF!</v>
      </c>
    </row>
    <row r="92" spans="1:14" ht="12.75" hidden="1" customHeight="1" x14ac:dyDescent="0.2">
      <c r="A92" s="158" t="s">
        <v>282</v>
      </c>
      <c r="B92" s="151" t="s">
        <v>73</v>
      </c>
      <c r="C92" s="151" t="s">
        <v>220</v>
      </c>
      <c r="D92" s="151" t="s">
        <v>185</v>
      </c>
      <c r="E92" s="151" t="s">
        <v>112</v>
      </c>
      <c r="F92" s="151" t="s">
        <v>283</v>
      </c>
      <c r="G92" s="155"/>
      <c r="H92" s="155"/>
      <c r="I92" s="156" t="e">
        <f>#REF!+G92</f>
        <v>#REF!</v>
      </c>
      <c r="J92" s="156" t="e">
        <f>#REF!+I92</f>
        <v>#REF!</v>
      </c>
      <c r="K92" s="156" t="e">
        <f>#REF!+I92</f>
        <v>#REF!</v>
      </c>
      <c r="L92" s="156" t="e">
        <f t="shared" si="59"/>
        <v>#REF!</v>
      </c>
      <c r="M92" s="156" t="e">
        <f t="shared" si="60"/>
        <v>#REF!</v>
      </c>
      <c r="N92" s="156" t="e">
        <f t="shared" si="61"/>
        <v>#REF!</v>
      </c>
    </row>
    <row r="93" spans="1:14" ht="12.75" hidden="1" customHeight="1" x14ac:dyDescent="0.2">
      <c r="A93" s="158" t="s">
        <v>141</v>
      </c>
      <c r="B93" s="151" t="s">
        <v>73</v>
      </c>
      <c r="C93" s="151" t="s">
        <v>220</v>
      </c>
      <c r="D93" s="151" t="s">
        <v>185</v>
      </c>
      <c r="E93" s="151" t="s">
        <v>112</v>
      </c>
      <c r="F93" s="151" t="s">
        <v>142</v>
      </c>
      <c r="G93" s="155"/>
      <c r="H93" s="155"/>
      <c r="I93" s="156" t="e">
        <f>#REF!+G93</f>
        <v>#REF!</v>
      </c>
      <c r="J93" s="156" t="e">
        <f>#REF!+I93</f>
        <v>#REF!</v>
      </c>
      <c r="K93" s="156" t="e">
        <f>#REF!+I93</f>
        <v>#REF!</v>
      </c>
      <c r="L93" s="156" t="e">
        <f t="shared" si="59"/>
        <v>#REF!</v>
      </c>
      <c r="M93" s="156" t="e">
        <f t="shared" si="60"/>
        <v>#REF!</v>
      </c>
      <c r="N93" s="156" t="e">
        <f t="shared" si="61"/>
        <v>#REF!</v>
      </c>
    </row>
    <row r="94" spans="1:14" ht="25.5" hidden="1" customHeight="1" x14ac:dyDescent="0.2">
      <c r="A94" s="158" t="s">
        <v>144</v>
      </c>
      <c r="B94" s="151" t="s">
        <v>73</v>
      </c>
      <c r="C94" s="151" t="s">
        <v>220</v>
      </c>
      <c r="D94" s="151" t="s">
        <v>185</v>
      </c>
      <c r="E94" s="151" t="s">
        <v>113</v>
      </c>
      <c r="F94" s="151"/>
      <c r="G94" s="155"/>
      <c r="H94" s="155"/>
      <c r="I94" s="156" t="e">
        <f>I95</f>
        <v>#REF!</v>
      </c>
      <c r="J94" s="156" t="e">
        <f>J95</f>
        <v>#REF!</v>
      </c>
      <c r="K94" s="156" t="e">
        <f>K95</f>
        <v>#REF!</v>
      </c>
      <c r="L94" s="156" t="e">
        <f>L95</f>
        <v>#REF!</v>
      </c>
      <c r="M94" s="156" t="e">
        <f t="shared" ref="M94:N94" si="62">M95</f>
        <v>#REF!</v>
      </c>
      <c r="N94" s="156" t="e">
        <f t="shared" si="62"/>
        <v>#REF!</v>
      </c>
    </row>
    <row r="95" spans="1:14" ht="12.75" hidden="1" customHeight="1" x14ac:dyDescent="0.2">
      <c r="A95" s="158" t="s">
        <v>280</v>
      </c>
      <c r="B95" s="151" t="s">
        <v>73</v>
      </c>
      <c r="C95" s="151" t="s">
        <v>220</v>
      </c>
      <c r="D95" s="151" t="s">
        <v>185</v>
      </c>
      <c r="E95" s="151" t="s">
        <v>113</v>
      </c>
      <c r="F95" s="151" t="s">
        <v>281</v>
      </c>
      <c r="G95" s="155"/>
      <c r="H95" s="155"/>
      <c r="I95" s="156" t="e">
        <f>#REF!+G95</f>
        <v>#REF!</v>
      </c>
      <c r="J95" s="156" t="e">
        <f>#REF!+I95</f>
        <v>#REF!</v>
      </c>
      <c r="K95" s="156" t="e">
        <f>#REF!+I95</f>
        <v>#REF!</v>
      </c>
      <c r="L95" s="156" t="e">
        <f>F95+J95</f>
        <v>#REF!</v>
      </c>
      <c r="M95" s="156" t="e">
        <f t="shared" ref="M95:N95" si="63">G95+K95</f>
        <v>#REF!</v>
      </c>
      <c r="N95" s="156" t="e">
        <f t="shared" si="63"/>
        <v>#REF!</v>
      </c>
    </row>
    <row r="96" spans="1:14" ht="30" hidden="1" x14ac:dyDescent="0.2">
      <c r="A96" s="158" t="s">
        <v>76</v>
      </c>
      <c r="B96" s="151" t="s">
        <v>73</v>
      </c>
      <c r="C96" s="151" t="s">
        <v>220</v>
      </c>
      <c r="D96" s="151" t="s">
        <v>185</v>
      </c>
      <c r="E96" s="151" t="s">
        <v>109</v>
      </c>
      <c r="F96" s="151" t="s">
        <v>77</v>
      </c>
      <c r="G96" s="155"/>
      <c r="H96" s="155"/>
      <c r="I96" s="156" t="e">
        <f>#REF!+G96</f>
        <v>#REF!</v>
      </c>
      <c r="J96" s="156" t="e">
        <f>G96+I96</f>
        <v>#REF!</v>
      </c>
      <c r="K96" s="156" t="e">
        <f>H96+I96</f>
        <v>#REF!</v>
      </c>
      <c r="L96" s="156" t="e">
        <f>H96+J96</f>
        <v>#REF!</v>
      </c>
      <c r="M96" s="156" t="e">
        <f t="shared" ref="M96:N96" si="64">I96+K96</f>
        <v>#REF!</v>
      </c>
      <c r="N96" s="156" t="e">
        <f t="shared" si="64"/>
        <v>#REF!</v>
      </c>
    </row>
    <row r="97" spans="1:14" ht="12.75" hidden="1" customHeight="1" x14ac:dyDescent="0.2">
      <c r="A97" s="158" t="s">
        <v>78</v>
      </c>
      <c r="B97" s="151" t="s">
        <v>73</v>
      </c>
      <c r="C97" s="151" t="s">
        <v>220</v>
      </c>
      <c r="D97" s="151" t="s">
        <v>185</v>
      </c>
      <c r="E97" s="151" t="s">
        <v>109</v>
      </c>
      <c r="F97" s="151" t="s">
        <v>79</v>
      </c>
      <c r="G97" s="155"/>
      <c r="H97" s="155"/>
      <c r="I97" s="156" t="e">
        <f>#REF!+G97</f>
        <v>#REF!</v>
      </c>
      <c r="J97" s="156" t="e">
        <f>#REF!+I97</f>
        <v>#REF!</v>
      </c>
      <c r="K97" s="156" t="e">
        <f>#REF!+I97</f>
        <v>#REF!</v>
      </c>
      <c r="L97" s="156" t="e">
        <f>F97+J97</f>
        <v>#REF!</v>
      </c>
      <c r="M97" s="156" t="e">
        <f t="shared" ref="M97:N97" si="65">G97+K97</f>
        <v>#REF!</v>
      </c>
      <c r="N97" s="156" t="e">
        <f t="shared" si="65"/>
        <v>#REF!</v>
      </c>
    </row>
    <row r="98" spans="1:14" ht="25.5" hidden="1" customHeight="1" x14ac:dyDescent="0.2">
      <c r="A98" s="158" t="s">
        <v>114</v>
      </c>
      <c r="B98" s="151" t="s">
        <v>73</v>
      </c>
      <c r="C98" s="151" t="s">
        <v>220</v>
      </c>
      <c r="D98" s="151" t="s">
        <v>185</v>
      </c>
      <c r="E98" s="150" t="s">
        <v>115</v>
      </c>
      <c r="F98" s="151"/>
      <c r="G98" s="155"/>
      <c r="H98" s="155"/>
      <c r="I98" s="156" t="e">
        <f>I99</f>
        <v>#REF!</v>
      </c>
      <c r="J98" s="156" t="e">
        <f>J99</f>
        <v>#REF!</v>
      </c>
      <c r="K98" s="156" t="e">
        <f>K99</f>
        <v>#REF!</v>
      </c>
      <c r="L98" s="156" t="e">
        <f>L99</f>
        <v>#REF!</v>
      </c>
      <c r="M98" s="156" t="e">
        <f t="shared" ref="M98:N98" si="66">M99</f>
        <v>#REF!</v>
      </c>
      <c r="N98" s="156" t="e">
        <f t="shared" si="66"/>
        <v>#REF!</v>
      </c>
    </row>
    <row r="99" spans="1:14" ht="12.75" hidden="1" customHeight="1" x14ac:dyDescent="0.2">
      <c r="A99" s="158" t="s">
        <v>280</v>
      </c>
      <c r="B99" s="151" t="s">
        <v>73</v>
      </c>
      <c r="C99" s="151" t="s">
        <v>220</v>
      </c>
      <c r="D99" s="151" t="s">
        <v>185</v>
      </c>
      <c r="E99" s="150" t="s">
        <v>115</v>
      </c>
      <c r="F99" s="151" t="s">
        <v>281</v>
      </c>
      <c r="G99" s="155"/>
      <c r="H99" s="155"/>
      <c r="I99" s="156" t="e">
        <f>#REF!+G99</f>
        <v>#REF!</v>
      </c>
      <c r="J99" s="156" t="e">
        <f>G99+I99</f>
        <v>#REF!</v>
      </c>
      <c r="K99" s="156" t="e">
        <f>H99+I99</f>
        <v>#REF!</v>
      </c>
      <c r="L99" s="156" t="e">
        <f>H99+J99</f>
        <v>#REF!</v>
      </c>
      <c r="M99" s="156" t="e">
        <f t="shared" ref="M99:N99" si="67">I99+K99</f>
        <v>#REF!</v>
      </c>
      <c r="N99" s="156" t="e">
        <f t="shared" si="67"/>
        <v>#REF!</v>
      </c>
    </row>
    <row r="100" spans="1:14" ht="25.5" hidden="1" customHeight="1" x14ac:dyDescent="0.2">
      <c r="A100" s="158" t="s">
        <v>116</v>
      </c>
      <c r="B100" s="151" t="s">
        <v>73</v>
      </c>
      <c r="C100" s="151" t="s">
        <v>220</v>
      </c>
      <c r="D100" s="151" t="s">
        <v>185</v>
      </c>
      <c r="E100" s="150" t="s">
        <v>117</v>
      </c>
      <c r="F100" s="151"/>
      <c r="G100" s="155"/>
      <c r="H100" s="155"/>
      <c r="I100" s="156" t="e">
        <f>I101</f>
        <v>#REF!</v>
      </c>
      <c r="J100" s="156" t="e">
        <f>J101</f>
        <v>#REF!</v>
      </c>
      <c r="K100" s="156" t="e">
        <f>K101</f>
        <v>#REF!</v>
      </c>
      <c r="L100" s="156" t="e">
        <f>L101</f>
        <v>#REF!</v>
      </c>
      <c r="M100" s="156" t="e">
        <f t="shared" ref="M100:N100" si="68">M101</f>
        <v>#REF!</v>
      </c>
      <c r="N100" s="156" t="e">
        <f t="shared" si="68"/>
        <v>#REF!</v>
      </c>
    </row>
    <row r="101" spans="1:14" ht="12.75" hidden="1" customHeight="1" x14ac:dyDescent="0.2">
      <c r="A101" s="158" t="s">
        <v>280</v>
      </c>
      <c r="B101" s="151" t="s">
        <v>73</v>
      </c>
      <c r="C101" s="151" t="s">
        <v>220</v>
      </c>
      <c r="D101" s="151" t="s">
        <v>185</v>
      </c>
      <c r="E101" s="150" t="s">
        <v>117</v>
      </c>
      <c r="F101" s="151" t="s">
        <v>281</v>
      </c>
      <c r="G101" s="155"/>
      <c r="H101" s="155"/>
      <c r="I101" s="156" t="e">
        <f>#REF!+G101</f>
        <v>#REF!</v>
      </c>
      <c r="J101" s="156" t="e">
        <f>#REF!+I101</f>
        <v>#REF!</v>
      </c>
      <c r="K101" s="156" t="e">
        <f>#REF!+I101</f>
        <v>#REF!</v>
      </c>
      <c r="L101" s="156" t="e">
        <f>F101+J101</f>
        <v>#REF!</v>
      </c>
      <c r="M101" s="156" t="e">
        <f t="shared" ref="M101:N102" si="69">G101+K101</f>
        <v>#REF!</v>
      </c>
      <c r="N101" s="156" t="e">
        <f t="shared" si="69"/>
        <v>#REF!</v>
      </c>
    </row>
    <row r="102" spans="1:14" ht="12.75" hidden="1" customHeight="1" x14ac:dyDescent="0.2">
      <c r="A102" s="158" t="s">
        <v>304</v>
      </c>
      <c r="B102" s="151" t="s">
        <v>73</v>
      </c>
      <c r="C102" s="151" t="s">
        <v>220</v>
      </c>
      <c r="D102" s="151" t="s">
        <v>185</v>
      </c>
      <c r="E102" s="151" t="s">
        <v>305</v>
      </c>
      <c r="F102" s="151"/>
      <c r="G102" s="155"/>
      <c r="H102" s="155"/>
      <c r="I102" s="156" t="e">
        <f>#REF!+G102</f>
        <v>#REF!</v>
      </c>
      <c r="J102" s="156" t="e">
        <f>#REF!+I102</f>
        <v>#REF!</v>
      </c>
      <c r="K102" s="156" t="e">
        <f>#REF!+I102</f>
        <v>#REF!</v>
      </c>
      <c r="L102" s="156" t="e">
        <f>F102+J102</f>
        <v>#REF!</v>
      </c>
      <c r="M102" s="156" t="e">
        <f t="shared" si="69"/>
        <v>#REF!</v>
      </c>
      <c r="N102" s="156" t="e">
        <f t="shared" si="69"/>
        <v>#REF!</v>
      </c>
    </row>
    <row r="103" spans="1:14" ht="25.5" hidden="1" customHeight="1" x14ac:dyDescent="0.2">
      <c r="A103" s="158" t="s">
        <v>116</v>
      </c>
      <c r="B103" s="151" t="s">
        <v>73</v>
      </c>
      <c r="C103" s="151" t="s">
        <v>220</v>
      </c>
      <c r="D103" s="151" t="s">
        <v>185</v>
      </c>
      <c r="E103" s="150" t="s">
        <v>118</v>
      </c>
      <c r="F103" s="151"/>
      <c r="G103" s="155"/>
      <c r="H103" s="155"/>
      <c r="I103" s="156" t="e">
        <f>I104</f>
        <v>#REF!</v>
      </c>
      <c r="J103" s="156" t="e">
        <f>J104</f>
        <v>#REF!</v>
      </c>
      <c r="K103" s="156" t="e">
        <f>K104</f>
        <v>#REF!</v>
      </c>
      <c r="L103" s="156" t="e">
        <f>L104</f>
        <v>#REF!</v>
      </c>
      <c r="M103" s="156" t="e">
        <f t="shared" ref="M103:N103" si="70">M104</f>
        <v>#REF!</v>
      </c>
      <c r="N103" s="156" t="e">
        <f t="shared" si="70"/>
        <v>#REF!</v>
      </c>
    </row>
    <row r="104" spans="1:14" ht="12.75" hidden="1" customHeight="1" x14ac:dyDescent="0.2">
      <c r="A104" s="158" t="s">
        <v>280</v>
      </c>
      <c r="B104" s="151" t="s">
        <v>73</v>
      </c>
      <c r="C104" s="151" t="s">
        <v>220</v>
      </c>
      <c r="D104" s="151" t="s">
        <v>185</v>
      </c>
      <c r="E104" s="150" t="s">
        <v>118</v>
      </c>
      <c r="F104" s="151" t="s">
        <v>281</v>
      </c>
      <c r="G104" s="155"/>
      <c r="H104" s="155"/>
      <c r="I104" s="156" t="e">
        <f>#REF!+G104</f>
        <v>#REF!</v>
      </c>
      <c r="J104" s="156" t="e">
        <f>G104+I104</f>
        <v>#REF!</v>
      </c>
      <c r="K104" s="156" t="e">
        <f>H104+I104</f>
        <v>#REF!</v>
      </c>
      <c r="L104" s="156" t="e">
        <f>H104+J104</f>
        <v>#REF!</v>
      </c>
      <c r="M104" s="156" t="e">
        <f t="shared" ref="M104:N104" si="71">I104+K104</f>
        <v>#REF!</v>
      </c>
      <c r="N104" s="156" t="e">
        <f t="shared" si="71"/>
        <v>#REF!</v>
      </c>
    </row>
    <row r="105" spans="1:14" ht="15" hidden="1" customHeight="1" x14ac:dyDescent="0.2">
      <c r="A105" s="158" t="s">
        <v>304</v>
      </c>
      <c r="B105" s="151" t="s">
        <v>73</v>
      </c>
      <c r="C105" s="151" t="s">
        <v>220</v>
      </c>
      <c r="D105" s="151" t="s">
        <v>185</v>
      </c>
      <c r="E105" s="151" t="s">
        <v>305</v>
      </c>
      <c r="F105" s="151"/>
      <c r="G105" s="155"/>
      <c r="H105" s="155"/>
      <c r="I105" s="156" t="e">
        <f>I106</f>
        <v>#REF!</v>
      </c>
      <c r="J105" s="156" t="e">
        <f>J106</f>
        <v>#REF!</v>
      </c>
      <c r="K105" s="156" t="e">
        <f>K106</f>
        <v>#REF!</v>
      </c>
      <c r="L105" s="156" t="e">
        <f>L106</f>
        <v>#REF!</v>
      </c>
      <c r="M105" s="156" t="e">
        <f t="shared" ref="M105:N105" si="72">M106</f>
        <v>#REF!</v>
      </c>
      <c r="N105" s="156" t="e">
        <f t="shared" si="72"/>
        <v>#REF!</v>
      </c>
    </row>
    <row r="106" spans="1:14" ht="15" hidden="1" customHeight="1" x14ac:dyDescent="0.2">
      <c r="A106" s="158" t="s">
        <v>119</v>
      </c>
      <c r="B106" s="151" t="s">
        <v>73</v>
      </c>
      <c r="C106" s="151" t="s">
        <v>220</v>
      </c>
      <c r="D106" s="151" t="s">
        <v>185</v>
      </c>
      <c r="E106" s="151" t="s">
        <v>120</v>
      </c>
      <c r="F106" s="151"/>
      <c r="G106" s="155"/>
      <c r="H106" s="155"/>
      <c r="I106" s="156" t="e">
        <f>I107+I108</f>
        <v>#REF!</v>
      </c>
      <c r="J106" s="156" t="e">
        <f>J107+J108</f>
        <v>#REF!</v>
      </c>
      <c r="K106" s="156" t="e">
        <f>K107+K108</f>
        <v>#REF!</v>
      </c>
      <c r="L106" s="156" t="e">
        <f>L107+L108</f>
        <v>#REF!</v>
      </c>
      <c r="M106" s="156" t="e">
        <f t="shared" ref="M106:N106" si="73">M107+M108</f>
        <v>#REF!</v>
      </c>
      <c r="N106" s="156" t="e">
        <f t="shared" si="73"/>
        <v>#REF!</v>
      </c>
    </row>
    <row r="107" spans="1:14" ht="30" hidden="1" customHeight="1" x14ac:dyDescent="0.2">
      <c r="A107" s="158" t="s">
        <v>93</v>
      </c>
      <c r="B107" s="151" t="s">
        <v>73</v>
      </c>
      <c r="C107" s="151" t="s">
        <v>220</v>
      </c>
      <c r="D107" s="151" t="s">
        <v>185</v>
      </c>
      <c r="E107" s="151" t="s">
        <v>120</v>
      </c>
      <c r="F107" s="151" t="s">
        <v>94</v>
      </c>
      <c r="G107" s="155"/>
      <c r="H107" s="155"/>
      <c r="I107" s="156" t="e">
        <f>#REF!+G107</f>
        <v>#REF!</v>
      </c>
      <c r="J107" s="156" t="e">
        <f>G107+I107</f>
        <v>#REF!</v>
      </c>
      <c r="K107" s="156" t="e">
        <f>H107+I107</f>
        <v>#REF!</v>
      </c>
      <c r="L107" s="156" t="e">
        <f>H107+J107</f>
        <v>#REF!</v>
      </c>
      <c r="M107" s="156" t="e">
        <f t="shared" ref="M107:N108" si="74">I107+K107</f>
        <v>#REF!</v>
      </c>
      <c r="N107" s="156" t="e">
        <f t="shared" si="74"/>
        <v>#REF!</v>
      </c>
    </row>
    <row r="108" spans="1:14" ht="15" hidden="1" customHeight="1" x14ac:dyDescent="0.2">
      <c r="A108" s="158" t="s">
        <v>78</v>
      </c>
      <c r="B108" s="151" t="s">
        <v>73</v>
      </c>
      <c r="C108" s="151" t="s">
        <v>220</v>
      </c>
      <c r="D108" s="151" t="s">
        <v>185</v>
      </c>
      <c r="E108" s="151" t="s">
        <v>120</v>
      </c>
      <c r="F108" s="151" t="s">
        <v>79</v>
      </c>
      <c r="G108" s="155"/>
      <c r="H108" s="155"/>
      <c r="I108" s="156" t="e">
        <f>#REF!+G108</f>
        <v>#REF!</v>
      </c>
      <c r="J108" s="156" t="e">
        <f>G108+I108</f>
        <v>#REF!</v>
      </c>
      <c r="K108" s="156" t="e">
        <f>H108+I108</f>
        <v>#REF!</v>
      </c>
      <c r="L108" s="156" t="e">
        <f>H108+J108</f>
        <v>#REF!</v>
      </c>
      <c r="M108" s="156" t="e">
        <f t="shared" si="74"/>
        <v>#REF!</v>
      </c>
      <c r="N108" s="156" t="e">
        <f t="shared" si="74"/>
        <v>#REF!</v>
      </c>
    </row>
    <row r="109" spans="1:14" s="142" customFormat="1" ht="15" hidden="1" x14ac:dyDescent="0.2">
      <c r="A109" s="158" t="s">
        <v>380</v>
      </c>
      <c r="B109" s="151" t="s">
        <v>73</v>
      </c>
      <c r="C109" s="151" t="s">
        <v>220</v>
      </c>
      <c r="D109" s="151" t="s">
        <v>185</v>
      </c>
      <c r="E109" s="150" t="s">
        <v>62</v>
      </c>
      <c r="F109" s="151"/>
      <c r="G109" s="155"/>
      <c r="H109" s="155"/>
      <c r="I109" s="156">
        <f>I121</f>
        <v>-4766.3</v>
      </c>
      <c r="J109" s="156">
        <f>J121</f>
        <v>-4766.3</v>
      </c>
      <c r="K109" s="156">
        <f>K121</f>
        <v>-4766.3</v>
      </c>
      <c r="L109" s="156">
        <f>L121</f>
        <v>-4766.3</v>
      </c>
      <c r="M109" s="156">
        <f t="shared" ref="M109:N109" si="75">M121</f>
        <v>-9532.6</v>
      </c>
      <c r="N109" s="156">
        <f t="shared" si="75"/>
        <v>-9532.6</v>
      </c>
    </row>
    <row r="110" spans="1:14" s="142" customFormat="1" ht="15" hidden="1" x14ac:dyDescent="0.2">
      <c r="A110" s="158" t="s">
        <v>507</v>
      </c>
      <c r="B110" s="151" t="s">
        <v>73</v>
      </c>
      <c r="C110" s="151" t="s">
        <v>220</v>
      </c>
      <c r="D110" s="151" t="s">
        <v>185</v>
      </c>
      <c r="E110" s="150" t="s">
        <v>354</v>
      </c>
      <c r="F110" s="151"/>
      <c r="G110" s="155"/>
      <c r="H110" s="155"/>
      <c r="I110" s="156" t="e">
        <f>I112</f>
        <v>#REF!</v>
      </c>
      <c r="J110" s="156" t="e">
        <f>J112</f>
        <v>#REF!</v>
      </c>
      <c r="K110" s="156" t="e">
        <f>K112</f>
        <v>#REF!</v>
      </c>
      <c r="L110" s="156" t="e">
        <f>L112</f>
        <v>#REF!</v>
      </c>
      <c r="M110" s="156" t="e">
        <f t="shared" ref="M110:N110" si="76">M112</f>
        <v>#REF!</v>
      </c>
      <c r="N110" s="156" t="e">
        <f t="shared" si="76"/>
        <v>#REF!</v>
      </c>
    </row>
    <row r="111" spans="1:14" s="142" customFormat="1" ht="26.25" hidden="1" customHeight="1" x14ac:dyDescent="0.2">
      <c r="A111" s="158" t="s">
        <v>101</v>
      </c>
      <c r="B111" s="151" t="s">
        <v>73</v>
      </c>
      <c r="C111" s="151" t="s">
        <v>220</v>
      </c>
      <c r="D111" s="151" t="s">
        <v>191</v>
      </c>
      <c r="E111" s="150" t="s">
        <v>171</v>
      </c>
      <c r="F111" s="151" t="s">
        <v>102</v>
      </c>
      <c r="G111" s="155"/>
      <c r="H111" s="155"/>
      <c r="I111" s="156" t="e">
        <f>#REF!+G111</f>
        <v>#REF!</v>
      </c>
      <c r="J111" s="156" t="e">
        <f>#REF!+I111</f>
        <v>#REF!</v>
      </c>
      <c r="K111" s="156" t="e">
        <f>#REF!+I111</f>
        <v>#REF!</v>
      </c>
      <c r="L111" s="156" t="e">
        <f>F111+J111</f>
        <v>#REF!</v>
      </c>
      <c r="M111" s="156" t="e">
        <f t="shared" ref="M111:N111" si="77">G111+K111</f>
        <v>#REF!</v>
      </c>
      <c r="N111" s="156" t="e">
        <f t="shared" si="77"/>
        <v>#REF!</v>
      </c>
    </row>
    <row r="112" spans="1:14" s="142" customFormat="1" ht="15" hidden="1" x14ac:dyDescent="0.2">
      <c r="A112" s="158" t="s">
        <v>93</v>
      </c>
      <c r="B112" s="151" t="s">
        <v>73</v>
      </c>
      <c r="C112" s="151" t="s">
        <v>220</v>
      </c>
      <c r="D112" s="151" t="s">
        <v>185</v>
      </c>
      <c r="E112" s="150" t="s">
        <v>354</v>
      </c>
      <c r="F112" s="151" t="s">
        <v>94</v>
      </c>
      <c r="G112" s="155"/>
      <c r="H112" s="155"/>
      <c r="I112" s="156" t="e">
        <f>#REF!+G112</f>
        <v>#REF!</v>
      </c>
      <c r="J112" s="156" t="e">
        <f>G112+I112</f>
        <v>#REF!</v>
      </c>
      <c r="K112" s="156" t="e">
        <f>H112+I112</f>
        <v>#REF!</v>
      </c>
      <c r="L112" s="156" t="e">
        <f>H112+J112</f>
        <v>#REF!</v>
      </c>
      <c r="M112" s="156" t="e">
        <f t="shared" ref="M112:N112" si="78">I112+K112</f>
        <v>#REF!</v>
      </c>
      <c r="N112" s="156" t="e">
        <f t="shared" si="78"/>
        <v>#REF!</v>
      </c>
    </row>
    <row r="113" spans="1:14" s="14" customFormat="1" ht="12.75" hidden="1" customHeight="1" x14ac:dyDescent="0.2">
      <c r="A113" s="158" t="s">
        <v>309</v>
      </c>
      <c r="B113" s="151" t="s">
        <v>73</v>
      </c>
      <c r="C113" s="151" t="s">
        <v>220</v>
      </c>
      <c r="D113" s="151" t="s">
        <v>185</v>
      </c>
      <c r="E113" s="150" t="s">
        <v>378</v>
      </c>
      <c r="F113" s="151"/>
      <c r="G113" s="155"/>
      <c r="H113" s="155"/>
      <c r="I113" s="156" t="e">
        <f t="shared" ref="I113:N114" si="79">I114</f>
        <v>#REF!</v>
      </c>
      <c r="J113" s="156" t="e">
        <f t="shared" si="79"/>
        <v>#REF!</v>
      </c>
      <c r="K113" s="156" t="e">
        <f t="shared" si="79"/>
        <v>#REF!</v>
      </c>
      <c r="L113" s="156" t="e">
        <f t="shared" si="79"/>
        <v>#REF!</v>
      </c>
      <c r="M113" s="156" t="e">
        <f t="shared" si="79"/>
        <v>#REF!</v>
      </c>
      <c r="N113" s="156" t="e">
        <f t="shared" si="79"/>
        <v>#REF!</v>
      </c>
    </row>
    <row r="114" spans="1:14" ht="38.25" hidden="1" customHeight="1" x14ac:dyDescent="0.2">
      <c r="A114" s="165" t="s">
        <v>122</v>
      </c>
      <c r="B114" s="151" t="s">
        <v>73</v>
      </c>
      <c r="C114" s="151" t="s">
        <v>220</v>
      </c>
      <c r="D114" s="151" t="s">
        <v>185</v>
      </c>
      <c r="E114" s="150" t="s">
        <v>382</v>
      </c>
      <c r="F114" s="151"/>
      <c r="G114" s="155"/>
      <c r="H114" s="155"/>
      <c r="I114" s="156" t="e">
        <f t="shared" si="79"/>
        <v>#REF!</v>
      </c>
      <c r="J114" s="156" t="e">
        <f t="shared" si="79"/>
        <v>#REF!</v>
      </c>
      <c r="K114" s="156" t="e">
        <f t="shared" si="79"/>
        <v>#REF!</v>
      </c>
      <c r="L114" s="156" t="e">
        <f t="shared" si="79"/>
        <v>#REF!</v>
      </c>
      <c r="M114" s="156" t="e">
        <f t="shared" si="79"/>
        <v>#REF!</v>
      </c>
      <c r="N114" s="156" t="e">
        <f t="shared" si="79"/>
        <v>#REF!</v>
      </c>
    </row>
    <row r="115" spans="1:14" ht="23.25" hidden="1" customHeight="1" x14ac:dyDescent="0.2">
      <c r="A115" s="158" t="s">
        <v>300</v>
      </c>
      <c r="B115" s="151" t="s">
        <v>73</v>
      </c>
      <c r="C115" s="151" t="s">
        <v>220</v>
      </c>
      <c r="D115" s="151" t="s">
        <v>185</v>
      </c>
      <c r="E115" s="150" t="s">
        <v>383</v>
      </c>
      <c r="F115" s="151" t="s">
        <v>301</v>
      </c>
      <c r="G115" s="155"/>
      <c r="H115" s="155"/>
      <c r="I115" s="156" t="e">
        <f>#REF!+G115</f>
        <v>#REF!</v>
      </c>
      <c r="J115" s="156" t="e">
        <f>#REF!+I115</f>
        <v>#REF!</v>
      </c>
      <c r="K115" s="156" t="e">
        <f>#REF!+I115</f>
        <v>#REF!</v>
      </c>
      <c r="L115" s="156" t="e">
        <f>F115+J115</f>
        <v>#REF!</v>
      </c>
      <c r="M115" s="156" t="e">
        <f t="shared" ref="M115:N115" si="80">G115+K115</f>
        <v>#REF!</v>
      </c>
      <c r="N115" s="156" t="e">
        <f t="shared" si="80"/>
        <v>#REF!</v>
      </c>
    </row>
    <row r="116" spans="1:14" ht="27" hidden="1" customHeight="1" x14ac:dyDescent="0.2">
      <c r="A116" s="158" t="s">
        <v>379</v>
      </c>
      <c r="B116" s="151" t="s">
        <v>73</v>
      </c>
      <c r="C116" s="151" t="s">
        <v>220</v>
      </c>
      <c r="D116" s="151" t="s">
        <v>185</v>
      </c>
      <c r="E116" s="150" t="s">
        <v>381</v>
      </c>
      <c r="F116" s="151"/>
      <c r="G116" s="155"/>
      <c r="H116" s="155"/>
      <c r="I116" s="156" t="e">
        <f>I117+I118+I119+I120</f>
        <v>#REF!</v>
      </c>
      <c r="J116" s="156" t="e">
        <f>J117+J118+J119+J120</f>
        <v>#REF!</v>
      </c>
      <c r="K116" s="156" t="e">
        <f>K117+K118+K119+K120</f>
        <v>#REF!</v>
      </c>
      <c r="L116" s="156" t="e">
        <f>L117+L118+L119+L120</f>
        <v>#REF!</v>
      </c>
      <c r="M116" s="156" t="e">
        <f t="shared" ref="M116:N116" si="81">M117+M118+M119+M120</f>
        <v>#REF!</v>
      </c>
      <c r="N116" s="156" t="e">
        <f t="shared" si="81"/>
        <v>#REF!</v>
      </c>
    </row>
    <row r="117" spans="1:14" ht="23.25" hidden="1" customHeight="1" x14ac:dyDescent="0.2">
      <c r="A117" s="158" t="s">
        <v>95</v>
      </c>
      <c r="B117" s="151" t="s">
        <v>73</v>
      </c>
      <c r="C117" s="151" t="s">
        <v>220</v>
      </c>
      <c r="D117" s="151" t="s">
        <v>185</v>
      </c>
      <c r="E117" s="151" t="s">
        <v>384</v>
      </c>
      <c r="F117" s="151" t="s">
        <v>96</v>
      </c>
      <c r="G117" s="155"/>
      <c r="H117" s="155"/>
      <c r="I117" s="156" t="e">
        <f>#REF!+G117</f>
        <v>#REF!</v>
      </c>
      <c r="J117" s="156" t="e">
        <f>G117+I117</f>
        <v>#REF!</v>
      </c>
      <c r="K117" s="156" t="e">
        <f>H117+I117</f>
        <v>#REF!</v>
      </c>
      <c r="L117" s="156" t="e">
        <f t="shared" ref="L117:L120" si="82">H117+J117</f>
        <v>#REF!</v>
      </c>
      <c r="M117" s="156" t="e">
        <f t="shared" ref="M117:M120" si="83">I117+K117</f>
        <v>#REF!</v>
      </c>
      <c r="N117" s="156" t="e">
        <f t="shared" ref="N117:N120" si="84">J117+L117</f>
        <v>#REF!</v>
      </c>
    </row>
    <row r="118" spans="1:14" ht="31.5" hidden="1" customHeight="1" x14ac:dyDescent="0.2">
      <c r="A118" s="158" t="s">
        <v>93</v>
      </c>
      <c r="B118" s="151" t="s">
        <v>73</v>
      </c>
      <c r="C118" s="151" t="s">
        <v>220</v>
      </c>
      <c r="D118" s="151" t="s">
        <v>185</v>
      </c>
      <c r="E118" s="151" t="s">
        <v>384</v>
      </c>
      <c r="F118" s="151" t="s">
        <v>94</v>
      </c>
      <c r="G118" s="155"/>
      <c r="H118" s="155"/>
      <c r="I118" s="156" t="e">
        <f>#REF!+G118</f>
        <v>#REF!</v>
      </c>
      <c r="J118" s="156" t="e">
        <f>G118+I118</f>
        <v>#REF!</v>
      </c>
      <c r="K118" s="156" t="e">
        <f>H118+I118</f>
        <v>#REF!</v>
      </c>
      <c r="L118" s="156" t="e">
        <f t="shared" si="82"/>
        <v>#REF!</v>
      </c>
      <c r="M118" s="156" t="e">
        <f t="shared" si="83"/>
        <v>#REF!</v>
      </c>
      <c r="N118" s="156" t="e">
        <f t="shared" si="84"/>
        <v>#REF!</v>
      </c>
    </row>
    <row r="119" spans="1:14" ht="23.25" hidden="1" customHeight="1" x14ac:dyDescent="0.2">
      <c r="A119" s="158" t="s">
        <v>103</v>
      </c>
      <c r="B119" s="151" t="s">
        <v>73</v>
      </c>
      <c r="C119" s="151" t="s">
        <v>220</v>
      </c>
      <c r="D119" s="151" t="s">
        <v>185</v>
      </c>
      <c r="E119" s="151" t="s">
        <v>384</v>
      </c>
      <c r="F119" s="151" t="s">
        <v>104</v>
      </c>
      <c r="G119" s="155"/>
      <c r="H119" s="155"/>
      <c r="I119" s="156" t="e">
        <f>#REF!+G119</f>
        <v>#REF!</v>
      </c>
      <c r="J119" s="156" t="e">
        <f>G119+I119</f>
        <v>#REF!</v>
      </c>
      <c r="K119" s="156" t="e">
        <f>H119+I119</f>
        <v>#REF!</v>
      </c>
      <c r="L119" s="156" t="e">
        <f t="shared" si="82"/>
        <v>#REF!</v>
      </c>
      <c r="M119" s="156" t="e">
        <f t="shared" si="83"/>
        <v>#REF!</v>
      </c>
      <c r="N119" s="156" t="e">
        <f t="shared" si="84"/>
        <v>#REF!</v>
      </c>
    </row>
    <row r="120" spans="1:14" ht="23.25" hidden="1" customHeight="1" x14ac:dyDescent="0.2">
      <c r="A120" s="158" t="s">
        <v>105</v>
      </c>
      <c r="B120" s="151" t="s">
        <v>73</v>
      </c>
      <c r="C120" s="151" t="s">
        <v>220</v>
      </c>
      <c r="D120" s="151" t="s">
        <v>185</v>
      </c>
      <c r="E120" s="151" t="s">
        <v>384</v>
      </c>
      <c r="F120" s="151" t="s">
        <v>106</v>
      </c>
      <c r="G120" s="155"/>
      <c r="H120" s="155"/>
      <c r="I120" s="156" t="e">
        <f>#REF!+G120</f>
        <v>#REF!</v>
      </c>
      <c r="J120" s="156" t="e">
        <f>G120+I120</f>
        <v>#REF!</v>
      </c>
      <c r="K120" s="156" t="e">
        <f>H120+I120</f>
        <v>#REF!</v>
      </c>
      <c r="L120" s="156" t="e">
        <f t="shared" si="82"/>
        <v>#REF!</v>
      </c>
      <c r="M120" s="156" t="e">
        <f t="shared" si="83"/>
        <v>#REF!</v>
      </c>
      <c r="N120" s="156" t="e">
        <f t="shared" si="84"/>
        <v>#REF!</v>
      </c>
    </row>
    <row r="121" spans="1:14" ht="17.25" hidden="1" customHeight="1" x14ac:dyDescent="0.2">
      <c r="A121" s="158" t="s">
        <v>396</v>
      </c>
      <c r="B121" s="151" t="s">
        <v>73</v>
      </c>
      <c r="C121" s="151" t="s">
        <v>220</v>
      </c>
      <c r="D121" s="151" t="s">
        <v>185</v>
      </c>
      <c r="E121" s="150" t="s">
        <v>403</v>
      </c>
      <c r="F121" s="151"/>
      <c r="G121" s="155"/>
      <c r="H121" s="155"/>
      <c r="I121" s="156">
        <f>I122+I123</f>
        <v>-4766.3</v>
      </c>
      <c r="J121" s="156">
        <f>J122+J123</f>
        <v>-4766.3</v>
      </c>
      <c r="K121" s="156">
        <f>K122+K123</f>
        <v>-4766.3</v>
      </c>
      <c r="L121" s="156">
        <f>L122+L123</f>
        <v>-4766.3</v>
      </c>
      <c r="M121" s="156">
        <f t="shared" ref="M121:N121" si="85">M122+M123</f>
        <v>-9532.6</v>
      </c>
      <c r="N121" s="156">
        <f t="shared" si="85"/>
        <v>-9532.6</v>
      </c>
    </row>
    <row r="122" spans="1:14" ht="18.75" hidden="1" customHeight="1" x14ac:dyDescent="0.2">
      <c r="A122" s="158" t="s">
        <v>93</v>
      </c>
      <c r="B122" s="151" t="s">
        <v>73</v>
      </c>
      <c r="C122" s="151" t="s">
        <v>220</v>
      </c>
      <c r="D122" s="151" t="s">
        <v>185</v>
      </c>
      <c r="E122" s="150" t="s">
        <v>403</v>
      </c>
      <c r="F122" s="151" t="s">
        <v>94</v>
      </c>
      <c r="G122" s="155"/>
      <c r="H122" s="155"/>
      <c r="I122" s="156">
        <v>-100</v>
      </c>
      <c r="J122" s="156">
        <f>G122+I122</f>
        <v>-100</v>
      </c>
      <c r="K122" s="156">
        <v>-100</v>
      </c>
      <c r="L122" s="156">
        <f>H122+J122</f>
        <v>-100</v>
      </c>
      <c r="M122" s="156">
        <f t="shared" ref="M122:N123" si="86">I122+K122</f>
        <v>-200</v>
      </c>
      <c r="N122" s="156">
        <f t="shared" si="86"/>
        <v>-200</v>
      </c>
    </row>
    <row r="123" spans="1:14" ht="32.25" hidden="1" customHeight="1" x14ac:dyDescent="0.2">
      <c r="A123" s="158" t="s">
        <v>76</v>
      </c>
      <c r="B123" s="151" t="s">
        <v>73</v>
      </c>
      <c r="C123" s="151" t="s">
        <v>220</v>
      </c>
      <c r="D123" s="151" t="s">
        <v>185</v>
      </c>
      <c r="E123" s="150" t="s">
        <v>403</v>
      </c>
      <c r="F123" s="151" t="s">
        <v>77</v>
      </c>
      <c r="G123" s="155"/>
      <c r="H123" s="155"/>
      <c r="I123" s="156">
        <v>-4666.3</v>
      </c>
      <c r="J123" s="156">
        <f>G123+I123</f>
        <v>-4666.3</v>
      </c>
      <c r="K123" s="156">
        <v>-4666.3</v>
      </c>
      <c r="L123" s="156">
        <f>H123+J123</f>
        <v>-4666.3</v>
      </c>
      <c r="M123" s="156">
        <f t="shared" si="86"/>
        <v>-9332.6</v>
      </c>
      <c r="N123" s="156">
        <f t="shared" si="86"/>
        <v>-9332.6</v>
      </c>
    </row>
    <row r="124" spans="1:14" ht="32.25" customHeight="1" x14ac:dyDescent="0.2">
      <c r="A124" s="158" t="s">
        <v>838</v>
      </c>
      <c r="B124" s="151" t="s">
        <v>73</v>
      </c>
      <c r="C124" s="151" t="s">
        <v>220</v>
      </c>
      <c r="D124" s="151" t="s">
        <v>185</v>
      </c>
      <c r="E124" s="150" t="s">
        <v>603</v>
      </c>
      <c r="F124" s="151"/>
      <c r="G124" s="156">
        <f>G125</f>
        <v>0</v>
      </c>
      <c r="H124" s="156">
        <f>H125</f>
        <v>9786</v>
      </c>
      <c r="I124" s="156">
        <f>I125</f>
        <v>0</v>
      </c>
      <c r="J124" s="156">
        <f t="shared" ref="J124:J133" si="87">H124+I124</f>
        <v>9786</v>
      </c>
      <c r="K124" s="156" t="e">
        <f>K125+#REF!+#REF!+#REF!</f>
        <v>#REF!</v>
      </c>
      <c r="L124" s="156">
        <f>L125+L127+L126</f>
        <v>11330</v>
      </c>
      <c r="M124" s="156">
        <f>M125+M127+M126</f>
        <v>6078</v>
      </c>
      <c r="N124" s="156">
        <f>N125+N127+N126</f>
        <v>17408</v>
      </c>
    </row>
    <row r="125" spans="1:14" ht="32.25" customHeight="1" x14ac:dyDescent="0.2">
      <c r="A125" s="158" t="s">
        <v>76</v>
      </c>
      <c r="B125" s="151" t="s">
        <v>73</v>
      </c>
      <c r="C125" s="151" t="s">
        <v>220</v>
      </c>
      <c r="D125" s="151" t="s">
        <v>185</v>
      </c>
      <c r="E125" s="150" t="s">
        <v>603</v>
      </c>
      <c r="F125" s="151" t="s">
        <v>77</v>
      </c>
      <c r="G125" s="155"/>
      <c r="H125" s="155">
        <v>9786</v>
      </c>
      <c r="I125" s="156">
        <v>0</v>
      </c>
      <c r="J125" s="156">
        <f t="shared" si="87"/>
        <v>9786</v>
      </c>
      <c r="K125" s="156">
        <v>2036.5039999999999</v>
      </c>
      <c r="L125" s="156">
        <f>12830-1500</f>
        <v>11330</v>
      </c>
      <c r="M125" s="156">
        <f>2297+3681</f>
        <v>5978</v>
      </c>
      <c r="N125" s="156">
        <f>L125+M125</f>
        <v>17308</v>
      </c>
    </row>
    <row r="126" spans="1:14" ht="32.25" customHeight="1" x14ac:dyDescent="0.2">
      <c r="A126" s="162" t="s">
        <v>838</v>
      </c>
      <c r="B126" s="151" t="s">
        <v>73</v>
      </c>
      <c r="C126" s="151" t="s">
        <v>220</v>
      </c>
      <c r="D126" s="151" t="s">
        <v>185</v>
      </c>
      <c r="E126" s="150" t="s">
        <v>603</v>
      </c>
      <c r="F126" s="151" t="s">
        <v>79</v>
      </c>
      <c r="G126" s="155"/>
      <c r="H126" s="155"/>
      <c r="I126" s="156"/>
      <c r="J126" s="156"/>
      <c r="K126" s="156"/>
      <c r="L126" s="156">
        <v>0</v>
      </c>
      <c r="M126" s="156">
        <v>100</v>
      </c>
      <c r="N126" s="156">
        <f>L126+M126</f>
        <v>100</v>
      </c>
    </row>
    <row r="127" spans="1:14" ht="22.5" hidden="1" customHeight="1" x14ac:dyDescent="0.2">
      <c r="A127" s="158" t="s">
        <v>78</v>
      </c>
      <c r="B127" s="151" t="s">
        <v>73</v>
      </c>
      <c r="C127" s="151" t="s">
        <v>220</v>
      </c>
      <c r="D127" s="151" t="s">
        <v>185</v>
      </c>
      <c r="E127" s="150" t="s">
        <v>804</v>
      </c>
      <c r="F127" s="151" t="s">
        <v>79</v>
      </c>
      <c r="G127" s="155"/>
      <c r="H127" s="155"/>
      <c r="I127" s="156"/>
      <c r="J127" s="156"/>
      <c r="K127" s="156"/>
      <c r="L127" s="156">
        <v>0</v>
      </c>
      <c r="M127" s="156">
        <v>0</v>
      </c>
      <c r="N127" s="156">
        <f>L127+M127</f>
        <v>0</v>
      </c>
    </row>
    <row r="128" spans="1:14" ht="32.25" customHeight="1" x14ac:dyDescent="0.2">
      <c r="A128" s="158" t="s">
        <v>839</v>
      </c>
      <c r="B128" s="151" t="s">
        <v>73</v>
      </c>
      <c r="C128" s="151" t="s">
        <v>220</v>
      </c>
      <c r="D128" s="151" t="s">
        <v>185</v>
      </c>
      <c r="E128" s="150" t="s">
        <v>602</v>
      </c>
      <c r="F128" s="151"/>
      <c r="G128" s="156">
        <f>G129+G130</f>
        <v>0</v>
      </c>
      <c r="H128" s="156">
        <f>H129+H130</f>
        <v>5716</v>
      </c>
      <c r="I128" s="156">
        <f>I129+I130</f>
        <v>0</v>
      </c>
      <c r="J128" s="156">
        <f t="shared" si="87"/>
        <v>5716</v>
      </c>
      <c r="K128" s="156">
        <f>K129+K130+K131+K132</f>
        <v>1553.7640000000001</v>
      </c>
      <c r="L128" s="156">
        <f>L129+L130+L131+L132+L134</f>
        <v>6120</v>
      </c>
      <c r="M128" s="156">
        <f t="shared" ref="M128:N128" si="88">M129+M130+M131+M132+M134</f>
        <v>1853</v>
      </c>
      <c r="N128" s="156">
        <f t="shared" si="88"/>
        <v>7973</v>
      </c>
    </row>
    <row r="129" spans="1:14" ht="32.25" customHeight="1" x14ac:dyDescent="0.2">
      <c r="A129" s="158" t="s">
        <v>76</v>
      </c>
      <c r="B129" s="151" t="s">
        <v>73</v>
      </c>
      <c r="C129" s="151" t="s">
        <v>220</v>
      </c>
      <c r="D129" s="151" t="s">
        <v>185</v>
      </c>
      <c r="E129" s="150" t="s">
        <v>602</v>
      </c>
      <c r="F129" s="151" t="s">
        <v>77</v>
      </c>
      <c r="G129" s="155"/>
      <c r="H129" s="156">
        <v>5466</v>
      </c>
      <c r="I129" s="156">
        <v>0</v>
      </c>
      <c r="J129" s="156">
        <f t="shared" si="87"/>
        <v>5466</v>
      </c>
      <c r="K129" s="156">
        <v>1033.95</v>
      </c>
      <c r="L129" s="156">
        <f>6420-500</f>
        <v>5920</v>
      </c>
      <c r="M129" s="156">
        <f>275+1728</f>
        <v>2003</v>
      </c>
      <c r="N129" s="156">
        <f>L129+M129</f>
        <v>7923</v>
      </c>
    </row>
    <row r="130" spans="1:14" ht="19.5" customHeight="1" x14ac:dyDescent="0.2">
      <c r="A130" s="158" t="s">
        <v>78</v>
      </c>
      <c r="B130" s="151" t="s">
        <v>73</v>
      </c>
      <c r="C130" s="151" t="s">
        <v>220</v>
      </c>
      <c r="D130" s="151" t="s">
        <v>185</v>
      </c>
      <c r="E130" s="150" t="s">
        <v>602</v>
      </c>
      <c r="F130" s="151" t="s">
        <v>79</v>
      </c>
      <c r="G130" s="155"/>
      <c r="H130" s="156">
        <v>250</v>
      </c>
      <c r="I130" s="156">
        <v>0</v>
      </c>
      <c r="J130" s="156">
        <f t="shared" si="87"/>
        <v>250</v>
      </c>
      <c r="K130" s="156">
        <v>0</v>
      </c>
      <c r="L130" s="156">
        <v>200</v>
      </c>
      <c r="M130" s="156">
        <v>-150</v>
      </c>
      <c r="N130" s="156">
        <f>L130+M130</f>
        <v>50</v>
      </c>
    </row>
    <row r="131" spans="1:14" ht="19.5" hidden="1" customHeight="1" x14ac:dyDescent="0.2">
      <c r="A131" s="158" t="s">
        <v>78</v>
      </c>
      <c r="B131" s="151" t="s">
        <v>73</v>
      </c>
      <c r="C131" s="151" t="s">
        <v>220</v>
      </c>
      <c r="D131" s="151" t="s">
        <v>185</v>
      </c>
      <c r="E131" s="150" t="s">
        <v>766</v>
      </c>
      <c r="F131" s="151" t="s">
        <v>79</v>
      </c>
      <c r="G131" s="155"/>
      <c r="H131" s="156"/>
      <c r="I131" s="156"/>
      <c r="J131" s="156"/>
      <c r="K131" s="156">
        <v>519.81399999999996</v>
      </c>
      <c r="L131" s="156">
        <v>0</v>
      </c>
      <c r="M131" s="156"/>
      <c r="N131" s="156">
        <f t="shared" ref="N131:N134" si="89">L131+M131</f>
        <v>0</v>
      </c>
    </row>
    <row r="132" spans="1:14" ht="32.25" hidden="1" customHeight="1" x14ac:dyDescent="0.2">
      <c r="A132" s="158" t="s">
        <v>90</v>
      </c>
      <c r="B132" s="151" t="s">
        <v>73</v>
      </c>
      <c r="C132" s="151" t="s">
        <v>220</v>
      </c>
      <c r="D132" s="151" t="s">
        <v>185</v>
      </c>
      <c r="E132" s="150" t="s">
        <v>614</v>
      </c>
      <c r="F132" s="151"/>
      <c r="G132" s="155"/>
      <c r="H132" s="156">
        <f>H133</f>
        <v>3.8</v>
      </c>
      <c r="I132" s="156">
        <f>I133</f>
        <v>0</v>
      </c>
      <c r="J132" s="156">
        <f t="shared" si="87"/>
        <v>3.8</v>
      </c>
      <c r="K132" s="156">
        <f>K133</f>
        <v>0</v>
      </c>
      <c r="L132" s="156">
        <f>L133</f>
        <v>0</v>
      </c>
      <c r="M132" s="156"/>
      <c r="N132" s="156">
        <f t="shared" si="89"/>
        <v>0</v>
      </c>
    </row>
    <row r="133" spans="1:14" ht="19.5" hidden="1" customHeight="1" x14ac:dyDescent="0.2">
      <c r="A133" s="158" t="s">
        <v>78</v>
      </c>
      <c r="B133" s="151" t="s">
        <v>73</v>
      </c>
      <c r="C133" s="151" t="s">
        <v>220</v>
      </c>
      <c r="D133" s="151" t="s">
        <v>185</v>
      </c>
      <c r="E133" s="150" t="s">
        <v>614</v>
      </c>
      <c r="F133" s="151" t="s">
        <v>79</v>
      </c>
      <c r="G133" s="155"/>
      <c r="H133" s="156">
        <v>3.8</v>
      </c>
      <c r="I133" s="156"/>
      <c r="J133" s="156">
        <f t="shared" si="87"/>
        <v>3.8</v>
      </c>
      <c r="K133" s="156">
        <v>0</v>
      </c>
      <c r="L133" s="156">
        <v>0</v>
      </c>
      <c r="M133" s="156"/>
      <c r="N133" s="156">
        <f t="shared" si="89"/>
        <v>0</v>
      </c>
    </row>
    <row r="134" spans="1:14" ht="19.5" hidden="1" customHeight="1" x14ac:dyDescent="0.2">
      <c r="A134" s="158" t="s">
        <v>78</v>
      </c>
      <c r="B134" s="151" t="s">
        <v>73</v>
      </c>
      <c r="C134" s="151" t="s">
        <v>220</v>
      </c>
      <c r="D134" s="151" t="s">
        <v>185</v>
      </c>
      <c r="E134" s="150" t="s">
        <v>805</v>
      </c>
      <c r="F134" s="151" t="s">
        <v>79</v>
      </c>
      <c r="G134" s="155"/>
      <c r="H134" s="156"/>
      <c r="I134" s="156"/>
      <c r="J134" s="156"/>
      <c r="K134" s="156"/>
      <c r="L134" s="156">
        <v>0</v>
      </c>
      <c r="M134" s="156">
        <v>0</v>
      </c>
      <c r="N134" s="156">
        <f t="shared" si="89"/>
        <v>0</v>
      </c>
    </row>
    <row r="135" spans="1:14" ht="15" customHeight="1" x14ac:dyDescent="0.2">
      <c r="A135" s="235" t="s">
        <v>221</v>
      </c>
      <c r="B135" s="149" t="s">
        <v>73</v>
      </c>
      <c r="C135" s="149" t="s">
        <v>220</v>
      </c>
      <c r="D135" s="149" t="s">
        <v>191</v>
      </c>
      <c r="E135" s="149"/>
      <c r="F135" s="149"/>
      <c r="G135" s="174">
        <f>G155+G166+G181+G196</f>
        <v>0</v>
      </c>
      <c r="H135" s="174">
        <f t="shared" ref="H135:L135" si="90">H181+H196</f>
        <v>6841</v>
      </c>
      <c r="I135" s="174">
        <f t="shared" si="90"/>
        <v>0</v>
      </c>
      <c r="J135" s="174">
        <f t="shared" si="90"/>
        <v>6841</v>
      </c>
      <c r="K135" s="174">
        <f t="shared" si="90"/>
        <v>98.134</v>
      </c>
      <c r="L135" s="174">
        <f t="shared" si="90"/>
        <v>7129</v>
      </c>
      <c r="M135" s="174">
        <f t="shared" ref="M135:N135" si="91">M181+M196</f>
        <v>-4</v>
      </c>
      <c r="N135" s="174">
        <f t="shared" si="91"/>
        <v>7125</v>
      </c>
    </row>
    <row r="136" spans="1:14" ht="31.5" hidden="1" customHeight="1" x14ac:dyDescent="0.2">
      <c r="A136" s="158" t="s">
        <v>123</v>
      </c>
      <c r="B136" s="151" t="s">
        <v>73</v>
      </c>
      <c r="C136" s="151" t="s">
        <v>220</v>
      </c>
      <c r="D136" s="151" t="s">
        <v>191</v>
      </c>
      <c r="E136" s="159" t="s">
        <v>312</v>
      </c>
      <c r="F136" s="151"/>
      <c r="G136" s="155"/>
      <c r="H136" s="155"/>
      <c r="I136" s="156" t="e">
        <f>I137</f>
        <v>#REF!</v>
      </c>
      <c r="J136" s="156" t="e">
        <f>J137</f>
        <v>#REF!</v>
      </c>
      <c r="K136" s="156" t="e">
        <f>K137</f>
        <v>#REF!</v>
      </c>
      <c r="L136" s="156" t="e">
        <f>L137</f>
        <v>#REF!</v>
      </c>
      <c r="M136" s="156" t="e">
        <f t="shared" ref="M136:N136" si="92">M137</f>
        <v>#REF!</v>
      </c>
      <c r="N136" s="156" t="e">
        <f t="shared" si="92"/>
        <v>#REF!</v>
      </c>
    </row>
    <row r="137" spans="1:14" ht="15" hidden="1" x14ac:dyDescent="0.2">
      <c r="A137" s="158" t="s">
        <v>313</v>
      </c>
      <c r="B137" s="151" t="s">
        <v>73</v>
      </c>
      <c r="C137" s="151" t="s">
        <v>220</v>
      </c>
      <c r="D137" s="151" t="s">
        <v>191</v>
      </c>
      <c r="E137" s="159" t="s">
        <v>314</v>
      </c>
      <c r="F137" s="151"/>
      <c r="G137" s="155"/>
      <c r="H137" s="155"/>
      <c r="I137" s="156" t="e">
        <f>I138+I142+I141+I139+I140</f>
        <v>#REF!</v>
      </c>
      <c r="J137" s="156" t="e">
        <f>J138+J142+J141+J139+J140</f>
        <v>#REF!</v>
      </c>
      <c r="K137" s="156" t="e">
        <f>K138+K142+K141+K139+K140</f>
        <v>#REF!</v>
      </c>
      <c r="L137" s="156" t="e">
        <f>L138+L142+L141+L139+L140</f>
        <v>#REF!</v>
      </c>
      <c r="M137" s="156" t="e">
        <f t="shared" ref="M137:N137" si="93">M138+M142+M141+M139+M140</f>
        <v>#REF!</v>
      </c>
      <c r="N137" s="156" t="e">
        <f t="shared" si="93"/>
        <v>#REF!</v>
      </c>
    </row>
    <row r="138" spans="1:14" ht="12.75" hidden="1" customHeight="1" x14ac:dyDescent="0.2">
      <c r="A138" s="158" t="s">
        <v>300</v>
      </c>
      <c r="B138" s="151" t="s">
        <v>73</v>
      </c>
      <c r="C138" s="151" t="s">
        <v>220</v>
      </c>
      <c r="D138" s="151" t="s">
        <v>191</v>
      </c>
      <c r="E138" s="159" t="s">
        <v>314</v>
      </c>
      <c r="F138" s="151" t="s">
        <v>301</v>
      </c>
      <c r="G138" s="155"/>
      <c r="H138" s="155"/>
      <c r="I138" s="156" t="e">
        <f>#REF!+G138</f>
        <v>#REF!</v>
      </c>
      <c r="J138" s="156" t="e">
        <f>#REF!+I138</f>
        <v>#REF!</v>
      </c>
      <c r="K138" s="156" t="e">
        <f>#REF!+I138</f>
        <v>#REF!</v>
      </c>
      <c r="L138" s="156" t="e">
        <f>F138+J138</f>
        <v>#REF!</v>
      </c>
      <c r="M138" s="156" t="e">
        <f t="shared" ref="M138:N138" si="94">G138+K138</f>
        <v>#REF!</v>
      </c>
      <c r="N138" s="156" t="e">
        <f t="shared" si="94"/>
        <v>#REF!</v>
      </c>
    </row>
    <row r="139" spans="1:14" ht="15" hidden="1" x14ac:dyDescent="0.2">
      <c r="A139" s="158" t="s">
        <v>95</v>
      </c>
      <c r="B139" s="151" t="s">
        <v>73</v>
      </c>
      <c r="C139" s="151" t="s">
        <v>220</v>
      </c>
      <c r="D139" s="151" t="s">
        <v>191</v>
      </c>
      <c r="E139" s="159" t="s">
        <v>314</v>
      </c>
      <c r="F139" s="151" t="s">
        <v>96</v>
      </c>
      <c r="G139" s="155"/>
      <c r="H139" s="155"/>
      <c r="I139" s="156">
        <v>-665</v>
      </c>
      <c r="J139" s="156">
        <f>G139+I139</f>
        <v>-665</v>
      </c>
      <c r="K139" s="156">
        <v>-665</v>
      </c>
      <c r="L139" s="156">
        <f>H139+J139</f>
        <v>-665</v>
      </c>
      <c r="M139" s="156">
        <f t="shared" ref="M139:N139" si="95">I139+K139</f>
        <v>-1330</v>
      </c>
      <c r="N139" s="156">
        <f t="shared" si="95"/>
        <v>-1330</v>
      </c>
    </row>
    <row r="140" spans="1:14" ht="12.75" hidden="1" customHeight="1" x14ac:dyDescent="0.2">
      <c r="A140" s="158" t="s">
        <v>97</v>
      </c>
      <c r="B140" s="151" t="s">
        <v>73</v>
      </c>
      <c r="C140" s="151" t="s">
        <v>220</v>
      </c>
      <c r="D140" s="151" t="s">
        <v>191</v>
      </c>
      <c r="E140" s="159" t="s">
        <v>314</v>
      </c>
      <c r="F140" s="151" t="s">
        <v>98</v>
      </c>
      <c r="G140" s="155"/>
      <c r="H140" s="155"/>
      <c r="I140" s="156" t="e">
        <f>#REF!+G140</f>
        <v>#REF!</v>
      </c>
      <c r="J140" s="156" t="e">
        <f>#REF!+I140</f>
        <v>#REF!</v>
      </c>
      <c r="K140" s="156" t="e">
        <f>#REF!+I140</f>
        <v>#REF!</v>
      </c>
      <c r="L140" s="156" t="e">
        <f>F140+J140</f>
        <v>#REF!</v>
      </c>
      <c r="M140" s="156" t="e">
        <f t="shared" ref="M140:N140" si="96">G140+K140</f>
        <v>#REF!</v>
      </c>
      <c r="N140" s="156" t="e">
        <f t="shared" si="96"/>
        <v>#REF!</v>
      </c>
    </row>
    <row r="141" spans="1:14" ht="12.75" hidden="1" customHeight="1" x14ac:dyDescent="0.2">
      <c r="A141" s="158" t="s">
        <v>63</v>
      </c>
      <c r="B141" s="151" t="s">
        <v>73</v>
      </c>
      <c r="C141" s="151" t="s">
        <v>220</v>
      </c>
      <c r="D141" s="151" t="s">
        <v>191</v>
      </c>
      <c r="E141" s="159" t="s">
        <v>314</v>
      </c>
      <c r="F141" s="151" t="s">
        <v>64</v>
      </c>
      <c r="G141" s="155"/>
      <c r="H141" s="155"/>
      <c r="I141" s="156" t="e">
        <f>#REF!+G141</f>
        <v>#REF!</v>
      </c>
      <c r="J141" s="156" t="e">
        <f>G141+I141</f>
        <v>#REF!</v>
      </c>
      <c r="K141" s="156" t="e">
        <f>H141+I141</f>
        <v>#REF!</v>
      </c>
      <c r="L141" s="156" t="e">
        <f>H141+J141</f>
        <v>#REF!</v>
      </c>
      <c r="M141" s="156" t="e">
        <f t="shared" ref="M141:N141" si="97">I141+K141</f>
        <v>#REF!</v>
      </c>
      <c r="N141" s="156" t="e">
        <f t="shared" si="97"/>
        <v>#REF!</v>
      </c>
    </row>
    <row r="142" spans="1:14" ht="12.75" hidden="1" customHeight="1" x14ac:dyDescent="0.2">
      <c r="A142" s="158" t="s">
        <v>282</v>
      </c>
      <c r="B142" s="151" t="s">
        <v>73</v>
      </c>
      <c r="C142" s="151" t="s">
        <v>220</v>
      </c>
      <c r="D142" s="151" t="s">
        <v>191</v>
      </c>
      <c r="E142" s="159" t="s">
        <v>124</v>
      </c>
      <c r="F142" s="151" t="s">
        <v>301</v>
      </c>
      <c r="G142" s="155"/>
      <c r="H142" s="155"/>
      <c r="I142" s="156" t="e">
        <f>#REF!+G142</f>
        <v>#REF!</v>
      </c>
      <c r="J142" s="156" t="e">
        <f>#REF!+I142</f>
        <v>#REF!</v>
      </c>
      <c r="K142" s="156" t="e">
        <f>#REF!+I142</f>
        <v>#REF!</v>
      </c>
      <c r="L142" s="156" t="e">
        <f>F142+J142</f>
        <v>#REF!</v>
      </c>
      <c r="M142" s="156" t="e">
        <f t="shared" ref="M142:N143" si="98">G142+K142</f>
        <v>#REF!</v>
      </c>
      <c r="N142" s="156" t="e">
        <f t="shared" si="98"/>
        <v>#REF!</v>
      </c>
    </row>
    <row r="143" spans="1:14" ht="25.5" hidden="1" customHeight="1" x14ac:dyDescent="0.2">
      <c r="A143" s="158" t="s">
        <v>125</v>
      </c>
      <c r="B143" s="151" t="s">
        <v>73</v>
      </c>
      <c r="C143" s="151" t="s">
        <v>220</v>
      </c>
      <c r="D143" s="151" t="s">
        <v>191</v>
      </c>
      <c r="E143" s="151" t="s">
        <v>126</v>
      </c>
      <c r="F143" s="151"/>
      <c r="G143" s="155"/>
      <c r="H143" s="155"/>
      <c r="I143" s="156" t="e">
        <f>#REF!+G143</f>
        <v>#REF!</v>
      </c>
      <c r="J143" s="156" t="e">
        <f>#REF!+I143</f>
        <v>#REF!</v>
      </c>
      <c r="K143" s="156" t="e">
        <f>#REF!+I143</f>
        <v>#REF!</v>
      </c>
      <c r="L143" s="156" t="e">
        <f>F143+J143</f>
        <v>#REF!</v>
      </c>
      <c r="M143" s="156" t="e">
        <f t="shared" si="98"/>
        <v>#REF!</v>
      </c>
      <c r="N143" s="156" t="e">
        <f t="shared" si="98"/>
        <v>#REF!</v>
      </c>
    </row>
    <row r="144" spans="1:14" ht="38.25" hidden="1" customHeight="1" x14ac:dyDescent="0.2">
      <c r="A144" s="158" t="s">
        <v>315</v>
      </c>
      <c r="B144" s="151" t="s">
        <v>73</v>
      </c>
      <c r="C144" s="151" t="s">
        <v>220</v>
      </c>
      <c r="D144" s="151" t="s">
        <v>191</v>
      </c>
      <c r="E144" s="151" t="s">
        <v>316</v>
      </c>
      <c r="F144" s="151"/>
      <c r="G144" s="155"/>
      <c r="H144" s="155"/>
      <c r="I144" s="156" t="e">
        <f>I145</f>
        <v>#REF!</v>
      </c>
      <c r="J144" s="156" t="e">
        <f>J145</f>
        <v>#REF!</v>
      </c>
      <c r="K144" s="156" t="e">
        <f>K145</f>
        <v>#REF!</v>
      </c>
      <c r="L144" s="156" t="e">
        <f>L145</f>
        <v>#REF!</v>
      </c>
      <c r="M144" s="156" t="e">
        <f t="shared" ref="M144:N144" si="99">M145</f>
        <v>#REF!</v>
      </c>
      <c r="N144" s="156" t="e">
        <f t="shared" si="99"/>
        <v>#REF!</v>
      </c>
    </row>
    <row r="145" spans="1:14" ht="15" hidden="1" x14ac:dyDescent="0.2">
      <c r="A145" s="158" t="s">
        <v>279</v>
      </c>
      <c r="B145" s="151" t="s">
        <v>73</v>
      </c>
      <c r="C145" s="151" t="s">
        <v>220</v>
      </c>
      <c r="D145" s="151" t="s">
        <v>191</v>
      </c>
      <c r="E145" s="151" t="s">
        <v>317</v>
      </c>
      <c r="F145" s="151"/>
      <c r="G145" s="155"/>
      <c r="H145" s="155"/>
      <c r="I145" s="156" t="e">
        <f>I146+I147+I148+I149+I150+I152+I153+I154+I151</f>
        <v>#REF!</v>
      </c>
      <c r="J145" s="156" t="e">
        <f>J146+J147+J148+J149+J150+J152+J153+J154+J151</f>
        <v>#REF!</v>
      </c>
      <c r="K145" s="156" t="e">
        <f>K146+K147+K148+K149+K150+K152+K153+K154+K151</f>
        <v>#REF!</v>
      </c>
      <c r="L145" s="156" t="e">
        <f>L146+L147+L148+L149+L150+L152+L153+L154+L151</f>
        <v>#REF!</v>
      </c>
      <c r="M145" s="156" t="e">
        <f t="shared" ref="M145:N145" si="100">M146+M147+M148+M149+M150+M152+M153+M154+M151</f>
        <v>#REF!</v>
      </c>
      <c r="N145" s="156" t="e">
        <f t="shared" si="100"/>
        <v>#REF!</v>
      </c>
    </row>
    <row r="146" spans="1:14" ht="12.75" hidden="1" customHeight="1" x14ac:dyDescent="0.2">
      <c r="A146" s="158" t="s">
        <v>280</v>
      </c>
      <c r="B146" s="151" t="s">
        <v>73</v>
      </c>
      <c r="C146" s="151" t="s">
        <v>220</v>
      </c>
      <c r="D146" s="151" t="s">
        <v>191</v>
      </c>
      <c r="E146" s="151" t="s">
        <v>317</v>
      </c>
      <c r="F146" s="151" t="s">
        <v>281</v>
      </c>
      <c r="G146" s="155"/>
      <c r="H146" s="155"/>
      <c r="I146" s="156" t="e">
        <f>#REF!+G146</f>
        <v>#REF!</v>
      </c>
      <c r="J146" s="156" t="e">
        <f>G146+I146</f>
        <v>#REF!</v>
      </c>
      <c r="K146" s="156" t="e">
        <f>H146+I146</f>
        <v>#REF!</v>
      </c>
      <c r="L146" s="156" t="e">
        <f t="shared" ref="L146:L148" si="101">H146+J146</f>
        <v>#REF!</v>
      </c>
      <c r="M146" s="156" t="e">
        <f t="shared" ref="M146:M148" si="102">I146+K146</f>
        <v>#REF!</v>
      </c>
      <c r="N146" s="156" t="e">
        <f t="shared" ref="N146:N148" si="103">J146+L146</f>
        <v>#REF!</v>
      </c>
    </row>
    <row r="147" spans="1:14" ht="15" hidden="1" x14ac:dyDescent="0.2">
      <c r="A147" s="158" t="s">
        <v>95</v>
      </c>
      <c r="B147" s="151" t="s">
        <v>73</v>
      </c>
      <c r="C147" s="151" t="s">
        <v>220</v>
      </c>
      <c r="D147" s="151" t="s">
        <v>191</v>
      </c>
      <c r="E147" s="151" t="s">
        <v>317</v>
      </c>
      <c r="F147" s="151" t="s">
        <v>96</v>
      </c>
      <c r="G147" s="155"/>
      <c r="H147" s="155"/>
      <c r="I147" s="156" t="e">
        <f>#REF!+G147</f>
        <v>#REF!</v>
      </c>
      <c r="J147" s="156" t="e">
        <f>G147+I147</f>
        <v>#REF!</v>
      </c>
      <c r="K147" s="156" t="e">
        <f>H147+I147</f>
        <v>#REF!</v>
      </c>
      <c r="L147" s="156" t="e">
        <f t="shared" si="101"/>
        <v>#REF!</v>
      </c>
      <c r="M147" s="156" t="e">
        <f t="shared" si="102"/>
        <v>#REF!</v>
      </c>
      <c r="N147" s="156" t="e">
        <f t="shared" si="103"/>
        <v>#REF!</v>
      </c>
    </row>
    <row r="148" spans="1:14" ht="15" hidden="1" x14ac:dyDescent="0.2">
      <c r="A148" s="158" t="s">
        <v>97</v>
      </c>
      <c r="B148" s="151" t="s">
        <v>73</v>
      </c>
      <c r="C148" s="151" t="s">
        <v>220</v>
      </c>
      <c r="D148" s="151" t="s">
        <v>191</v>
      </c>
      <c r="E148" s="151" t="s">
        <v>317</v>
      </c>
      <c r="F148" s="151" t="s">
        <v>98</v>
      </c>
      <c r="G148" s="155"/>
      <c r="H148" s="155"/>
      <c r="I148" s="156" t="e">
        <f>#REF!+G148</f>
        <v>#REF!</v>
      </c>
      <c r="J148" s="156" t="e">
        <f>G148+I148</f>
        <v>#REF!</v>
      </c>
      <c r="K148" s="156" t="e">
        <f>H148+I148</f>
        <v>#REF!</v>
      </c>
      <c r="L148" s="156" t="e">
        <f t="shared" si="101"/>
        <v>#REF!</v>
      </c>
      <c r="M148" s="156" t="e">
        <f t="shared" si="102"/>
        <v>#REF!</v>
      </c>
      <c r="N148" s="156" t="e">
        <f t="shared" si="103"/>
        <v>#REF!</v>
      </c>
    </row>
    <row r="149" spans="1:14" ht="25.5" hidden="1" customHeight="1" x14ac:dyDescent="0.2">
      <c r="A149" s="158" t="s">
        <v>99</v>
      </c>
      <c r="B149" s="151" t="s">
        <v>73</v>
      </c>
      <c r="C149" s="151" t="s">
        <v>220</v>
      </c>
      <c r="D149" s="151" t="s">
        <v>191</v>
      </c>
      <c r="E149" s="151" t="s">
        <v>317</v>
      </c>
      <c r="F149" s="151" t="s">
        <v>100</v>
      </c>
      <c r="G149" s="155"/>
      <c r="H149" s="155"/>
      <c r="I149" s="156" t="e">
        <f>#REF!+G149</f>
        <v>#REF!</v>
      </c>
      <c r="J149" s="156" t="e">
        <f>#REF!+I149</f>
        <v>#REF!</v>
      </c>
      <c r="K149" s="156" t="e">
        <f>#REF!+I149</f>
        <v>#REF!</v>
      </c>
      <c r="L149" s="156" t="e">
        <f>F149+J149</f>
        <v>#REF!</v>
      </c>
      <c r="M149" s="156" t="e">
        <f t="shared" ref="M149:N150" si="104">G149+K149</f>
        <v>#REF!</v>
      </c>
      <c r="N149" s="156" t="e">
        <f t="shared" si="104"/>
        <v>#REF!</v>
      </c>
    </row>
    <row r="150" spans="1:14" ht="25.5" hidden="1" customHeight="1" x14ac:dyDescent="0.2">
      <c r="A150" s="158" t="s">
        <v>101</v>
      </c>
      <c r="B150" s="151" t="s">
        <v>73</v>
      </c>
      <c r="C150" s="151" t="s">
        <v>220</v>
      </c>
      <c r="D150" s="151" t="s">
        <v>191</v>
      </c>
      <c r="E150" s="151" t="s">
        <v>317</v>
      </c>
      <c r="F150" s="151" t="s">
        <v>102</v>
      </c>
      <c r="G150" s="155"/>
      <c r="H150" s="155"/>
      <c r="I150" s="156" t="e">
        <f>#REF!+G150</f>
        <v>#REF!</v>
      </c>
      <c r="J150" s="156" t="e">
        <f>#REF!+I150</f>
        <v>#REF!</v>
      </c>
      <c r="K150" s="156" t="e">
        <f>#REF!+I150</f>
        <v>#REF!</v>
      </c>
      <c r="L150" s="156" t="e">
        <f>F150+J150</f>
        <v>#REF!</v>
      </c>
      <c r="M150" s="156" t="e">
        <f t="shared" si="104"/>
        <v>#REF!</v>
      </c>
      <c r="N150" s="156" t="e">
        <f t="shared" si="104"/>
        <v>#REF!</v>
      </c>
    </row>
    <row r="151" spans="1:14" ht="25.5" hidden="1" customHeight="1" x14ac:dyDescent="0.25">
      <c r="A151" s="202" t="s">
        <v>99</v>
      </c>
      <c r="B151" s="151" t="s">
        <v>73</v>
      </c>
      <c r="C151" s="151" t="s">
        <v>220</v>
      </c>
      <c r="D151" s="151" t="s">
        <v>191</v>
      </c>
      <c r="E151" s="151" t="s">
        <v>317</v>
      </c>
      <c r="F151" s="151" t="s">
        <v>100</v>
      </c>
      <c r="G151" s="155"/>
      <c r="H151" s="155"/>
      <c r="I151" s="156">
        <f>G151</f>
        <v>0</v>
      </c>
      <c r="J151" s="156">
        <f>I151</f>
        <v>0</v>
      </c>
      <c r="K151" s="156">
        <f>I151</f>
        <v>0</v>
      </c>
      <c r="L151" s="156">
        <f>J151</f>
        <v>0</v>
      </c>
      <c r="M151" s="156">
        <f t="shared" ref="M151:N151" si="105">K151</f>
        <v>0</v>
      </c>
      <c r="N151" s="156">
        <f t="shared" si="105"/>
        <v>0</v>
      </c>
    </row>
    <row r="152" spans="1:14" ht="15" hidden="1" x14ac:dyDescent="0.2">
      <c r="A152" s="158" t="s">
        <v>93</v>
      </c>
      <c r="B152" s="151" t="s">
        <v>73</v>
      </c>
      <c r="C152" s="151" t="s">
        <v>220</v>
      </c>
      <c r="D152" s="151" t="s">
        <v>191</v>
      </c>
      <c r="E152" s="151" t="s">
        <v>317</v>
      </c>
      <c r="F152" s="151" t="s">
        <v>94</v>
      </c>
      <c r="G152" s="155"/>
      <c r="H152" s="155"/>
      <c r="I152" s="156" t="e">
        <f>#REF!+G152</f>
        <v>#REF!</v>
      </c>
      <c r="J152" s="156" t="e">
        <f>G152+I152</f>
        <v>#REF!</v>
      </c>
      <c r="K152" s="156" t="e">
        <f>H152+I152</f>
        <v>#REF!</v>
      </c>
      <c r="L152" s="156" t="e">
        <f t="shared" ref="L152:L154" si="106">H152+J152</f>
        <v>#REF!</v>
      </c>
      <c r="M152" s="156" t="e">
        <f t="shared" ref="M152:M154" si="107">I152+K152</f>
        <v>#REF!</v>
      </c>
      <c r="N152" s="156" t="e">
        <f t="shared" ref="N152:N154" si="108">J152+L152</f>
        <v>#REF!</v>
      </c>
    </row>
    <row r="153" spans="1:14" ht="15" hidden="1" x14ac:dyDescent="0.2">
      <c r="A153" s="158" t="s">
        <v>103</v>
      </c>
      <c r="B153" s="151" t="s">
        <v>73</v>
      </c>
      <c r="C153" s="151" t="s">
        <v>220</v>
      </c>
      <c r="D153" s="151" t="s">
        <v>191</v>
      </c>
      <c r="E153" s="151" t="s">
        <v>317</v>
      </c>
      <c r="F153" s="151" t="s">
        <v>104</v>
      </c>
      <c r="G153" s="155"/>
      <c r="H153" s="155"/>
      <c r="I153" s="156" t="e">
        <f>#REF!+G153</f>
        <v>#REF!</v>
      </c>
      <c r="J153" s="156" t="e">
        <f>G153+I153</f>
        <v>#REF!</v>
      </c>
      <c r="K153" s="156" t="e">
        <f>H153+I153</f>
        <v>#REF!</v>
      </c>
      <c r="L153" s="156" t="e">
        <f t="shared" si="106"/>
        <v>#REF!</v>
      </c>
      <c r="M153" s="156" t="e">
        <f t="shared" si="107"/>
        <v>#REF!</v>
      </c>
      <c r="N153" s="156" t="e">
        <f t="shared" si="108"/>
        <v>#REF!</v>
      </c>
    </row>
    <row r="154" spans="1:14" ht="15" hidden="1" x14ac:dyDescent="0.2">
      <c r="A154" s="158" t="s">
        <v>105</v>
      </c>
      <c r="B154" s="151" t="s">
        <v>73</v>
      </c>
      <c r="C154" s="151" t="s">
        <v>220</v>
      </c>
      <c r="D154" s="151" t="s">
        <v>191</v>
      </c>
      <c r="E154" s="151" t="s">
        <v>317</v>
      </c>
      <c r="F154" s="151" t="s">
        <v>106</v>
      </c>
      <c r="G154" s="155"/>
      <c r="H154" s="155"/>
      <c r="I154" s="156" t="e">
        <f>#REF!+G154</f>
        <v>#REF!</v>
      </c>
      <c r="J154" s="156" t="e">
        <f>G154+I154</f>
        <v>#REF!</v>
      </c>
      <c r="K154" s="156" t="e">
        <f>H154+I154</f>
        <v>#REF!</v>
      </c>
      <c r="L154" s="156" t="e">
        <f t="shared" si="106"/>
        <v>#REF!</v>
      </c>
      <c r="M154" s="156" t="e">
        <f t="shared" si="107"/>
        <v>#REF!</v>
      </c>
      <c r="N154" s="156" t="e">
        <f t="shared" si="108"/>
        <v>#REF!</v>
      </c>
    </row>
    <row r="155" spans="1:14" s="142" customFormat="1" ht="43.5" hidden="1" customHeight="1" x14ac:dyDescent="0.2">
      <c r="A155" s="158" t="s">
        <v>826</v>
      </c>
      <c r="B155" s="151" t="s">
        <v>73</v>
      </c>
      <c r="C155" s="151" t="s">
        <v>220</v>
      </c>
      <c r="D155" s="151" t="s">
        <v>191</v>
      </c>
      <c r="E155" s="150" t="s">
        <v>428</v>
      </c>
      <c r="F155" s="151"/>
      <c r="G155" s="155"/>
      <c r="H155" s="155"/>
      <c r="I155" s="156">
        <f>I156+I158</f>
        <v>-3535.64</v>
      </c>
      <c r="J155" s="156" t="e">
        <f>J156+J158</f>
        <v>#REF!</v>
      </c>
      <c r="K155" s="156">
        <f>K156+K158</f>
        <v>-3535.64</v>
      </c>
      <c r="L155" s="156" t="e">
        <f>L156+L158</f>
        <v>#REF!</v>
      </c>
      <c r="M155" s="156" t="e">
        <f t="shared" ref="M155:N155" si="109">M156+M158</f>
        <v>#REF!</v>
      </c>
      <c r="N155" s="156" t="e">
        <f t="shared" si="109"/>
        <v>#REF!</v>
      </c>
    </row>
    <row r="156" spans="1:14" s="142" customFormat="1" ht="30" hidden="1" customHeight="1" x14ac:dyDescent="0.2">
      <c r="A156" s="158" t="s">
        <v>816</v>
      </c>
      <c r="B156" s="151" t="s">
        <v>73</v>
      </c>
      <c r="C156" s="151" t="s">
        <v>220</v>
      </c>
      <c r="D156" s="151" t="s">
        <v>191</v>
      </c>
      <c r="E156" s="150" t="s">
        <v>427</v>
      </c>
      <c r="F156" s="151"/>
      <c r="G156" s="155"/>
      <c r="H156" s="155"/>
      <c r="I156" s="156">
        <f>I157</f>
        <v>-736.9</v>
      </c>
      <c r="J156" s="156" t="e">
        <f>J157</f>
        <v>#REF!</v>
      </c>
      <c r="K156" s="156">
        <f>K157</f>
        <v>-736.9</v>
      </c>
      <c r="L156" s="156" t="e">
        <f>L157</f>
        <v>#REF!</v>
      </c>
      <c r="M156" s="156" t="e">
        <f t="shared" ref="M156:N156" si="110">M157</f>
        <v>#REF!</v>
      </c>
      <c r="N156" s="156" t="e">
        <f t="shared" si="110"/>
        <v>#REF!</v>
      </c>
    </row>
    <row r="157" spans="1:14" s="142" customFormat="1" ht="18.75" hidden="1" customHeight="1" x14ac:dyDescent="0.2">
      <c r="A157" s="158" t="s">
        <v>95</v>
      </c>
      <c r="B157" s="151" t="s">
        <v>73</v>
      </c>
      <c r="C157" s="151" t="s">
        <v>220</v>
      </c>
      <c r="D157" s="151" t="s">
        <v>191</v>
      </c>
      <c r="E157" s="150" t="s">
        <v>427</v>
      </c>
      <c r="F157" s="151" t="s">
        <v>96</v>
      </c>
      <c r="G157" s="155"/>
      <c r="H157" s="155"/>
      <c r="I157" s="156">
        <v>-736.9</v>
      </c>
      <c r="J157" s="156" t="e">
        <f>#REF!+I157</f>
        <v>#REF!</v>
      </c>
      <c r="K157" s="156">
        <v>-736.9</v>
      </c>
      <c r="L157" s="156" t="e">
        <f>#REF!+J157</f>
        <v>#REF!</v>
      </c>
      <c r="M157" s="156" t="e">
        <f>#REF!+K157</f>
        <v>#REF!</v>
      </c>
      <c r="N157" s="156" t="e">
        <f>#REF!+L157</f>
        <v>#REF!</v>
      </c>
    </row>
    <row r="158" spans="1:14" s="142" customFormat="1" ht="30" hidden="1" customHeight="1" x14ac:dyDescent="0.2">
      <c r="A158" s="158" t="s">
        <v>827</v>
      </c>
      <c r="B158" s="151" t="s">
        <v>73</v>
      </c>
      <c r="C158" s="151" t="s">
        <v>220</v>
      </c>
      <c r="D158" s="151" t="s">
        <v>191</v>
      </c>
      <c r="E158" s="150" t="s">
        <v>454</v>
      </c>
      <c r="F158" s="151"/>
      <c r="G158" s="155"/>
      <c r="H158" s="155"/>
      <c r="I158" s="156">
        <f>I159+I161+I162+I163+I164+I165+I160</f>
        <v>-2798.74</v>
      </c>
      <c r="J158" s="156" t="e">
        <f>J159+J161+J162+J163+J164+J165+J160</f>
        <v>#REF!</v>
      </c>
      <c r="K158" s="156">
        <f>K159+K161+K162+K163+K164+K165+K160</f>
        <v>-2798.74</v>
      </c>
      <c r="L158" s="156" t="e">
        <f>L159+L161+L162+L163+L164+L165+L160</f>
        <v>#REF!</v>
      </c>
      <c r="M158" s="156" t="e">
        <f t="shared" ref="M158:N158" si="111">M159+M161+M162+M163+M164+M165+M160</f>
        <v>#REF!</v>
      </c>
      <c r="N158" s="156" t="e">
        <f t="shared" si="111"/>
        <v>#REF!</v>
      </c>
    </row>
    <row r="159" spans="1:14" s="142" customFormat="1" ht="15" hidden="1" customHeight="1" x14ac:dyDescent="0.2">
      <c r="A159" s="158" t="s">
        <v>95</v>
      </c>
      <c r="B159" s="151" t="s">
        <v>73</v>
      </c>
      <c r="C159" s="151" t="s">
        <v>220</v>
      </c>
      <c r="D159" s="151" t="s">
        <v>191</v>
      </c>
      <c r="E159" s="150" t="s">
        <v>454</v>
      </c>
      <c r="F159" s="151" t="s">
        <v>96</v>
      </c>
      <c r="G159" s="155"/>
      <c r="H159" s="155"/>
      <c r="I159" s="156">
        <v>-2211.37</v>
      </c>
      <c r="J159" s="156" t="e">
        <f>#REF!+I159</f>
        <v>#REF!</v>
      </c>
      <c r="K159" s="156">
        <v>-2211.37</v>
      </c>
      <c r="L159" s="156" t="e">
        <f>#REF!+J159</f>
        <v>#REF!</v>
      </c>
      <c r="M159" s="156" t="e">
        <f>#REF!+K159</f>
        <v>#REF!</v>
      </c>
      <c r="N159" s="156" t="e">
        <f>#REF!+L159</f>
        <v>#REF!</v>
      </c>
    </row>
    <row r="160" spans="1:14" s="142" customFormat="1" ht="21" hidden="1" customHeight="1" x14ac:dyDescent="0.2">
      <c r="A160" s="158" t="s">
        <v>468</v>
      </c>
      <c r="B160" s="151" t="s">
        <v>73</v>
      </c>
      <c r="C160" s="151" t="s">
        <v>220</v>
      </c>
      <c r="D160" s="151" t="s">
        <v>191</v>
      </c>
      <c r="E160" s="150" t="s">
        <v>464</v>
      </c>
      <c r="F160" s="151" t="s">
        <v>96</v>
      </c>
      <c r="G160" s="155"/>
      <c r="H160" s="155"/>
      <c r="I160" s="156">
        <v>0</v>
      </c>
      <c r="J160" s="156" t="e">
        <f>#REF!+I160</f>
        <v>#REF!</v>
      </c>
      <c r="K160" s="156">
        <v>0</v>
      </c>
      <c r="L160" s="156" t="e">
        <f>#REF!+J160</f>
        <v>#REF!</v>
      </c>
      <c r="M160" s="156" t="e">
        <f>#REF!+K160</f>
        <v>#REF!</v>
      </c>
      <c r="N160" s="156" t="e">
        <f>#REF!+L160</f>
        <v>#REF!</v>
      </c>
    </row>
    <row r="161" spans="1:14" s="142" customFormat="1" ht="18" hidden="1" customHeight="1" x14ac:dyDescent="0.2">
      <c r="A161" s="158" t="s">
        <v>97</v>
      </c>
      <c r="B161" s="151" t="s">
        <v>73</v>
      </c>
      <c r="C161" s="151" t="s">
        <v>220</v>
      </c>
      <c r="D161" s="151" t="s">
        <v>191</v>
      </c>
      <c r="E161" s="150" t="s">
        <v>454</v>
      </c>
      <c r="F161" s="151" t="s">
        <v>98</v>
      </c>
      <c r="G161" s="155"/>
      <c r="H161" s="155"/>
      <c r="I161" s="156">
        <v>-106</v>
      </c>
      <c r="J161" s="156" t="e">
        <f>#REF!+I161</f>
        <v>#REF!</v>
      </c>
      <c r="K161" s="156">
        <v>-106</v>
      </c>
      <c r="L161" s="156" t="e">
        <f>#REF!+J161</f>
        <v>#REF!</v>
      </c>
      <c r="M161" s="156" t="e">
        <f>#REF!+K161</f>
        <v>#REF!</v>
      </c>
      <c r="N161" s="156" t="e">
        <f>#REF!+L161</f>
        <v>#REF!</v>
      </c>
    </row>
    <row r="162" spans="1:14" s="142" customFormat="1" ht="21.75" hidden="1" customHeight="1" x14ac:dyDescent="0.2">
      <c r="A162" s="158" t="s">
        <v>99</v>
      </c>
      <c r="B162" s="151" t="s">
        <v>73</v>
      </c>
      <c r="C162" s="151" t="s">
        <v>220</v>
      </c>
      <c r="D162" s="151" t="s">
        <v>191</v>
      </c>
      <c r="E162" s="150" t="s">
        <v>454</v>
      </c>
      <c r="F162" s="151" t="s">
        <v>100</v>
      </c>
      <c r="G162" s="155"/>
      <c r="H162" s="155"/>
      <c r="I162" s="156">
        <v>-80</v>
      </c>
      <c r="J162" s="156" t="e">
        <f>#REF!+I162</f>
        <v>#REF!</v>
      </c>
      <c r="K162" s="156">
        <v>-80</v>
      </c>
      <c r="L162" s="156" t="e">
        <f>#REF!+J162</f>
        <v>#REF!</v>
      </c>
      <c r="M162" s="156" t="e">
        <f>#REF!+K162</f>
        <v>#REF!</v>
      </c>
      <c r="N162" s="156" t="e">
        <f>#REF!+L162</f>
        <v>#REF!</v>
      </c>
    </row>
    <row r="163" spans="1:14" s="142" customFormat="1" ht="20.25" hidden="1" customHeight="1" x14ac:dyDescent="0.2">
      <c r="A163" s="158" t="s">
        <v>93</v>
      </c>
      <c r="B163" s="151" t="s">
        <v>73</v>
      </c>
      <c r="C163" s="151" t="s">
        <v>220</v>
      </c>
      <c r="D163" s="151" t="s">
        <v>191</v>
      </c>
      <c r="E163" s="150" t="s">
        <v>454</v>
      </c>
      <c r="F163" s="151" t="s">
        <v>94</v>
      </c>
      <c r="G163" s="155"/>
      <c r="H163" s="155"/>
      <c r="I163" s="156">
        <v>-350</v>
      </c>
      <c r="J163" s="156" t="e">
        <f>#REF!+I163</f>
        <v>#REF!</v>
      </c>
      <c r="K163" s="156">
        <v>-350</v>
      </c>
      <c r="L163" s="156" t="e">
        <f>#REF!+J163</f>
        <v>#REF!</v>
      </c>
      <c r="M163" s="156" t="e">
        <f>#REF!+K163</f>
        <v>#REF!</v>
      </c>
      <c r="N163" s="156" t="e">
        <f>#REF!+L163</f>
        <v>#REF!</v>
      </c>
    </row>
    <row r="164" spans="1:14" s="142" customFormat="1" ht="18.75" hidden="1" customHeight="1" x14ac:dyDescent="0.2">
      <c r="A164" s="158" t="s">
        <v>103</v>
      </c>
      <c r="B164" s="151" t="s">
        <v>73</v>
      </c>
      <c r="C164" s="151" t="s">
        <v>220</v>
      </c>
      <c r="D164" s="151" t="s">
        <v>191</v>
      </c>
      <c r="E164" s="150" t="s">
        <v>454</v>
      </c>
      <c r="F164" s="151" t="s">
        <v>104</v>
      </c>
      <c r="G164" s="155"/>
      <c r="H164" s="155"/>
      <c r="I164" s="156">
        <v>-16</v>
      </c>
      <c r="J164" s="156" t="e">
        <f>#REF!+I164</f>
        <v>#REF!</v>
      </c>
      <c r="K164" s="156">
        <v>-16</v>
      </c>
      <c r="L164" s="156" t="e">
        <f>#REF!+J164</f>
        <v>#REF!</v>
      </c>
      <c r="M164" s="156" t="e">
        <f>#REF!+K164</f>
        <v>#REF!</v>
      </c>
      <c r="N164" s="156" t="e">
        <f>#REF!+L164</f>
        <v>#REF!</v>
      </c>
    </row>
    <row r="165" spans="1:14" s="142" customFormat="1" ht="18.75" hidden="1" customHeight="1" x14ac:dyDescent="0.2">
      <c r="A165" s="158" t="s">
        <v>105</v>
      </c>
      <c r="B165" s="151" t="s">
        <v>73</v>
      </c>
      <c r="C165" s="151" t="s">
        <v>220</v>
      </c>
      <c r="D165" s="151" t="s">
        <v>191</v>
      </c>
      <c r="E165" s="150" t="s">
        <v>454</v>
      </c>
      <c r="F165" s="151" t="s">
        <v>106</v>
      </c>
      <c r="G165" s="155"/>
      <c r="H165" s="155"/>
      <c r="I165" s="156">
        <v>-35.369999999999997</v>
      </c>
      <c r="J165" s="156" t="e">
        <f>#REF!+I165</f>
        <v>#REF!</v>
      </c>
      <c r="K165" s="156">
        <v>-35.369999999999997</v>
      </c>
      <c r="L165" s="156" t="e">
        <f>#REF!+J165</f>
        <v>#REF!</v>
      </c>
      <c r="M165" s="156" t="e">
        <f>#REF!+K165</f>
        <v>#REF!</v>
      </c>
      <c r="N165" s="156" t="e">
        <f>#REF!+L165</f>
        <v>#REF!</v>
      </c>
    </row>
    <row r="166" spans="1:14" s="142" customFormat="1" ht="27.75" hidden="1" customHeight="1" x14ac:dyDescent="0.2">
      <c r="A166" s="158" t="s">
        <v>838</v>
      </c>
      <c r="B166" s="151" t="s">
        <v>73</v>
      </c>
      <c r="C166" s="151" t="s">
        <v>220</v>
      </c>
      <c r="D166" s="151" t="s">
        <v>191</v>
      </c>
      <c r="E166" s="150" t="s">
        <v>422</v>
      </c>
      <c r="F166" s="151"/>
      <c r="G166" s="155"/>
      <c r="H166" s="155"/>
      <c r="I166" s="156">
        <f>I167</f>
        <v>-1000</v>
      </c>
      <c r="J166" s="156" t="e">
        <f>J167</f>
        <v>#REF!</v>
      </c>
      <c r="K166" s="156">
        <f>K167</f>
        <v>-1000</v>
      </c>
      <c r="L166" s="156" t="e">
        <f>L167</f>
        <v>#REF!</v>
      </c>
      <c r="M166" s="156" t="e">
        <f t="shared" ref="M166:N166" si="112">M167</f>
        <v>#REF!</v>
      </c>
      <c r="N166" s="156" t="e">
        <f t="shared" si="112"/>
        <v>#REF!</v>
      </c>
    </row>
    <row r="167" spans="1:14" s="142" customFormat="1" ht="21" hidden="1" customHeight="1" x14ac:dyDescent="0.2">
      <c r="A167" s="158" t="s">
        <v>93</v>
      </c>
      <c r="B167" s="151" t="s">
        <v>73</v>
      </c>
      <c r="C167" s="151" t="s">
        <v>220</v>
      </c>
      <c r="D167" s="151" t="s">
        <v>191</v>
      </c>
      <c r="E167" s="150" t="s">
        <v>422</v>
      </c>
      <c r="F167" s="151" t="s">
        <v>94</v>
      </c>
      <c r="G167" s="155"/>
      <c r="H167" s="155"/>
      <c r="I167" s="156">
        <v>-1000</v>
      </c>
      <c r="J167" s="156" t="e">
        <f>#REF!+I167</f>
        <v>#REF!</v>
      </c>
      <c r="K167" s="156">
        <v>-1000</v>
      </c>
      <c r="L167" s="156" t="e">
        <f>#REF!+J167</f>
        <v>#REF!</v>
      </c>
      <c r="M167" s="156" t="e">
        <f>#REF!+K167</f>
        <v>#REF!</v>
      </c>
      <c r="N167" s="156" t="e">
        <f>#REF!+L167</f>
        <v>#REF!</v>
      </c>
    </row>
    <row r="168" spans="1:14" s="142" customFormat="1" ht="16.5" hidden="1" customHeight="1" x14ac:dyDescent="0.2">
      <c r="A168" s="158" t="s">
        <v>380</v>
      </c>
      <c r="B168" s="151" t="s">
        <v>73</v>
      </c>
      <c r="C168" s="151" t="s">
        <v>220</v>
      </c>
      <c r="D168" s="151" t="s">
        <v>191</v>
      </c>
      <c r="E168" s="150" t="s">
        <v>62</v>
      </c>
      <c r="F168" s="151"/>
      <c r="G168" s="155"/>
      <c r="H168" s="155"/>
      <c r="I168" s="156">
        <f>I169</f>
        <v>-5377.74</v>
      </c>
      <c r="J168" s="156">
        <f>J169</f>
        <v>-5377.74</v>
      </c>
      <c r="K168" s="156">
        <f>K169</f>
        <v>-5377.74</v>
      </c>
      <c r="L168" s="156">
        <f>L169</f>
        <v>-5377.74</v>
      </c>
      <c r="M168" s="156">
        <f t="shared" ref="M168:N168" si="113">M169</f>
        <v>-10755.48</v>
      </c>
      <c r="N168" s="156">
        <f t="shared" si="113"/>
        <v>-10755.48</v>
      </c>
    </row>
    <row r="169" spans="1:14" s="142" customFormat="1" ht="20.25" hidden="1" customHeight="1" x14ac:dyDescent="0.2">
      <c r="A169" s="158" t="s">
        <v>397</v>
      </c>
      <c r="B169" s="151" t="s">
        <v>73</v>
      </c>
      <c r="C169" s="151" t="s">
        <v>220</v>
      </c>
      <c r="D169" s="151" t="s">
        <v>191</v>
      </c>
      <c r="E169" s="150" t="s">
        <v>404</v>
      </c>
      <c r="F169" s="151"/>
      <c r="G169" s="155"/>
      <c r="H169" s="155"/>
      <c r="I169" s="156">
        <f>I170+I171+I172+I173+I174+I175+I176</f>
        <v>-5377.74</v>
      </c>
      <c r="J169" s="156">
        <f>J170+J171+J172+J173+J174+J175+J176</f>
        <v>-5377.74</v>
      </c>
      <c r="K169" s="156">
        <f>K170+K171+K172+K173+K174+K175+K176</f>
        <v>-5377.74</v>
      </c>
      <c r="L169" s="156">
        <f>L170+L171+L172+L173+L174+L175+L176</f>
        <v>-5377.74</v>
      </c>
      <c r="M169" s="156">
        <f t="shared" ref="M169:N169" si="114">M170+M171+M172+M173+M174+M175+M176</f>
        <v>-10755.48</v>
      </c>
      <c r="N169" s="156">
        <f t="shared" si="114"/>
        <v>-10755.48</v>
      </c>
    </row>
    <row r="170" spans="1:14" s="142" customFormat="1" ht="18.75" hidden="1" customHeight="1" x14ac:dyDescent="0.2">
      <c r="A170" s="158" t="s">
        <v>93</v>
      </c>
      <c r="B170" s="151" t="s">
        <v>73</v>
      </c>
      <c r="C170" s="151" t="s">
        <v>220</v>
      </c>
      <c r="D170" s="151" t="s">
        <v>191</v>
      </c>
      <c r="E170" s="150" t="s">
        <v>404</v>
      </c>
      <c r="F170" s="151" t="s">
        <v>94</v>
      </c>
      <c r="G170" s="155"/>
      <c r="H170" s="155"/>
      <c r="I170" s="156">
        <v>-1595</v>
      </c>
      <c r="J170" s="156">
        <f t="shared" ref="J170:J176" si="115">G170+I170</f>
        <v>-1595</v>
      </c>
      <c r="K170" s="156">
        <v>-1595</v>
      </c>
      <c r="L170" s="156">
        <f t="shared" ref="L170:L176" si="116">H170+J170</f>
        <v>-1595</v>
      </c>
      <c r="M170" s="156">
        <f t="shared" ref="M170:M176" si="117">I170+K170</f>
        <v>-3190</v>
      </c>
      <c r="N170" s="156">
        <f t="shared" ref="N170:N176" si="118">J170+L170</f>
        <v>-3190</v>
      </c>
    </row>
    <row r="171" spans="1:14" s="142" customFormat="1" ht="18" hidden="1" customHeight="1" x14ac:dyDescent="0.2">
      <c r="A171" s="158" t="s">
        <v>95</v>
      </c>
      <c r="B171" s="151" t="s">
        <v>73</v>
      </c>
      <c r="C171" s="151" t="s">
        <v>220</v>
      </c>
      <c r="D171" s="151" t="s">
        <v>191</v>
      </c>
      <c r="E171" s="203" t="s">
        <v>405</v>
      </c>
      <c r="F171" s="151" t="s">
        <v>96</v>
      </c>
      <c r="G171" s="155"/>
      <c r="H171" s="155"/>
      <c r="I171" s="156">
        <v>-3191.37</v>
      </c>
      <c r="J171" s="156">
        <f t="shared" si="115"/>
        <v>-3191.37</v>
      </c>
      <c r="K171" s="156">
        <v>-3191.37</v>
      </c>
      <c r="L171" s="156">
        <f t="shared" si="116"/>
        <v>-3191.37</v>
      </c>
      <c r="M171" s="156">
        <f t="shared" si="117"/>
        <v>-6382.74</v>
      </c>
      <c r="N171" s="156">
        <f t="shared" si="118"/>
        <v>-6382.74</v>
      </c>
    </row>
    <row r="172" spans="1:14" s="142" customFormat="1" ht="18.75" hidden="1" customHeight="1" x14ac:dyDescent="0.2">
      <c r="A172" s="158" t="s">
        <v>97</v>
      </c>
      <c r="B172" s="151" t="s">
        <v>73</v>
      </c>
      <c r="C172" s="151" t="s">
        <v>220</v>
      </c>
      <c r="D172" s="151" t="s">
        <v>191</v>
      </c>
      <c r="E172" s="150" t="s">
        <v>405</v>
      </c>
      <c r="F172" s="151" t="s">
        <v>98</v>
      </c>
      <c r="G172" s="155"/>
      <c r="H172" s="155"/>
      <c r="I172" s="156">
        <v>-110</v>
      </c>
      <c r="J172" s="156">
        <f t="shared" si="115"/>
        <v>-110</v>
      </c>
      <c r="K172" s="156">
        <v>-110</v>
      </c>
      <c r="L172" s="156">
        <f t="shared" si="116"/>
        <v>-110</v>
      </c>
      <c r="M172" s="156">
        <f t="shared" si="117"/>
        <v>-220</v>
      </c>
      <c r="N172" s="156">
        <f t="shared" si="118"/>
        <v>-220</v>
      </c>
    </row>
    <row r="173" spans="1:14" s="142" customFormat="1" ht="15.75" hidden="1" customHeight="1" x14ac:dyDescent="0.25">
      <c r="A173" s="202" t="s">
        <v>99</v>
      </c>
      <c r="B173" s="151" t="s">
        <v>73</v>
      </c>
      <c r="C173" s="151" t="s">
        <v>220</v>
      </c>
      <c r="D173" s="151" t="s">
        <v>191</v>
      </c>
      <c r="E173" s="203" t="s">
        <v>405</v>
      </c>
      <c r="F173" s="151" t="s">
        <v>100</v>
      </c>
      <c r="G173" s="155"/>
      <c r="H173" s="155"/>
      <c r="I173" s="156">
        <v>-80</v>
      </c>
      <c r="J173" s="156">
        <f t="shared" si="115"/>
        <v>-80</v>
      </c>
      <c r="K173" s="156">
        <v>-80</v>
      </c>
      <c r="L173" s="156">
        <f t="shared" si="116"/>
        <v>-80</v>
      </c>
      <c r="M173" s="156">
        <f t="shared" si="117"/>
        <v>-160</v>
      </c>
      <c r="N173" s="156">
        <f t="shared" si="118"/>
        <v>-160</v>
      </c>
    </row>
    <row r="174" spans="1:14" s="142" customFormat="1" ht="18.75" hidden="1" customHeight="1" x14ac:dyDescent="0.2">
      <c r="A174" s="158" t="s">
        <v>93</v>
      </c>
      <c r="B174" s="151" t="s">
        <v>73</v>
      </c>
      <c r="C174" s="151" t="s">
        <v>220</v>
      </c>
      <c r="D174" s="151" t="s">
        <v>191</v>
      </c>
      <c r="E174" s="150" t="s">
        <v>405</v>
      </c>
      <c r="F174" s="151" t="s">
        <v>94</v>
      </c>
      <c r="G174" s="155"/>
      <c r="H174" s="155"/>
      <c r="I174" s="156">
        <v>-350</v>
      </c>
      <c r="J174" s="156">
        <f t="shared" si="115"/>
        <v>-350</v>
      </c>
      <c r="K174" s="156">
        <v>-350</v>
      </c>
      <c r="L174" s="156">
        <f t="shared" si="116"/>
        <v>-350</v>
      </c>
      <c r="M174" s="156">
        <f t="shared" si="117"/>
        <v>-700</v>
      </c>
      <c r="N174" s="156">
        <f t="shared" si="118"/>
        <v>-700</v>
      </c>
    </row>
    <row r="175" spans="1:14" s="142" customFormat="1" ht="15" hidden="1" customHeight="1" x14ac:dyDescent="0.2">
      <c r="A175" s="158" t="s">
        <v>103</v>
      </c>
      <c r="B175" s="151" t="s">
        <v>73</v>
      </c>
      <c r="C175" s="151" t="s">
        <v>220</v>
      </c>
      <c r="D175" s="151" t="s">
        <v>191</v>
      </c>
      <c r="E175" s="203" t="s">
        <v>405</v>
      </c>
      <c r="F175" s="151" t="s">
        <v>104</v>
      </c>
      <c r="G175" s="155"/>
      <c r="H175" s="155"/>
      <c r="I175" s="156">
        <v>-24.49</v>
      </c>
      <c r="J175" s="156">
        <f t="shared" si="115"/>
        <v>-24.49</v>
      </c>
      <c r="K175" s="156">
        <v>-24.49</v>
      </c>
      <c r="L175" s="156">
        <f t="shared" si="116"/>
        <v>-24.49</v>
      </c>
      <c r="M175" s="156">
        <f t="shared" si="117"/>
        <v>-48.98</v>
      </c>
      <c r="N175" s="156">
        <f t="shared" si="118"/>
        <v>-48.98</v>
      </c>
    </row>
    <row r="176" spans="1:14" s="142" customFormat="1" ht="15" hidden="1" customHeight="1" x14ac:dyDescent="0.2">
      <c r="A176" s="158" t="s">
        <v>105</v>
      </c>
      <c r="B176" s="151" t="s">
        <v>73</v>
      </c>
      <c r="C176" s="151" t="s">
        <v>220</v>
      </c>
      <c r="D176" s="151" t="s">
        <v>191</v>
      </c>
      <c r="E176" s="150" t="s">
        <v>405</v>
      </c>
      <c r="F176" s="151" t="s">
        <v>106</v>
      </c>
      <c r="G176" s="155"/>
      <c r="H176" s="155"/>
      <c r="I176" s="156">
        <v>-26.88</v>
      </c>
      <c r="J176" s="156">
        <f t="shared" si="115"/>
        <v>-26.88</v>
      </c>
      <c r="K176" s="156">
        <v>-26.88</v>
      </c>
      <c r="L176" s="156">
        <f t="shared" si="116"/>
        <v>-26.88</v>
      </c>
      <c r="M176" s="156">
        <f t="shared" si="117"/>
        <v>-53.76</v>
      </c>
      <c r="N176" s="156">
        <f t="shared" si="118"/>
        <v>-53.76</v>
      </c>
    </row>
    <row r="177" spans="1:14" s="142" customFormat="1" ht="22.5" hidden="1" customHeight="1" x14ac:dyDescent="0.2">
      <c r="A177" s="158" t="s">
        <v>264</v>
      </c>
      <c r="B177" s="151" t="s">
        <v>73</v>
      </c>
      <c r="C177" s="151" t="s">
        <v>199</v>
      </c>
      <c r="D177" s="151" t="s">
        <v>193</v>
      </c>
      <c r="E177" s="150"/>
      <c r="F177" s="151"/>
      <c r="G177" s="155"/>
      <c r="H177" s="155"/>
      <c r="I177" s="156">
        <f>I178+I179+I180</f>
        <v>0</v>
      </c>
      <c r="J177" s="156">
        <f>J178+J179+J180</f>
        <v>0</v>
      </c>
      <c r="K177" s="156">
        <f>K178+K179+K180</f>
        <v>0</v>
      </c>
      <c r="L177" s="156">
        <f>L178+L179+L180</f>
        <v>0</v>
      </c>
      <c r="M177" s="156">
        <f t="shared" ref="M177:N177" si="119">M178+M179+M180</f>
        <v>0</v>
      </c>
      <c r="N177" s="156">
        <f t="shared" si="119"/>
        <v>0</v>
      </c>
    </row>
    <row r="178" spans="1:14" s="142" customFormat="1" ht="21.75" hidden="1" customHeight="1" x14ac:dyDescent="0.2">
      <c r="A178" s="158" t="s">
        <v>95</v>
      </c>
      <c r="B178" s="151" t="s">
        <v>73</v>
      </c>
      <c r="C178" s="151" t="s">
        <v>199</v>
      </c>
      <c r="D178" s="151" t="s">
        <v>193</v>
      </c>
      <c r="E178" s="150" t="s">
        <v>460</v>
      </c>
      <c r="F178" s="151" t="s">
        <v>96</v>
      </c>
      <c r="G178" s="155"/>
      <c r="H178" s="155"/>
      <c r="I178" s="156">
        <v>0</v>
      </c>
      <c r="J178" s="156">
        <v>0</v>
      </c>
      <c r="K178" s="156">
        <v>0</v>
      </c>
      <c r="L178" s="156">
        <v>0</v>
      </c>
      <c r="M178" s="156">
        <v>0</v>
      </c>
      <c r="N178" s="156">
        <v>0</v>
      </c>
    </row>
    <row r="179" spans="1:14" s="142" customFormat="1" ht="44.25" hidden="1" customHeight="1" x14ac:dyDescent="0.2">
      <c r="A179" s="158" t="s">
        <v>76</v>
      </c>
      <c r="B179" s="151" t="s">
        <v>73</v>
      </c>
      <c r="C179" s="151" t="s">
        <v>199</v>
      </c>
      <c r="D179" s="151" t="s">
        <v>193</v>
      </c>
      <c r="E179" s="150" t="s">
        <v>455</v>
      </c>
      <c r="F179" s="151" t="s">
        <v>77</v>
      </c>
      <c r="G179" s="155"/>
      <c r="H179" s="155"/>
      <c r="I179" s="156">
        <v>0</v>
      </c>
      <c r="J179" s="156">
        <v>0</v>
      </c>
      <c r="K179" s="156">
        <v>0</v>
      </c>
      <c r="L179" s="156">
        <v>0</v>
      </c>
      <c r="M179" s="156">
        <v>0</v>
      </c>
      <c r="N179" s="156">
        <v>0</v>
      </c>
    </row>
    <row r="180" spans="1:14" s="142" customFormat="1" ht="45" hidden="1" customHeight="1" x14ac:dyDescent="0.2">
      <c r="A180" s="158" t="s">
        <v>76</v>
      </c>
      <c r="B180" s="151" t="s">
        <v>73</v>
      </c>
      <c r="C180" s="151" t="s">
        <v>199</v>
      </c>
      <c r="D180" s="151" t="s">
        <v>193</v>
      </c>
      <c r="E180" s="150" t="s">
        <v>455</v>
      </c>
      <c r="F180" s="151" t="s">
        <v>77</v>
      </c>
      <c r="G180" s="155"/>
      <c r="H180" s="155"/>
      <c r="I180" s="156">
        <v>0</v>
      </c>
      <c r="J180" s="156">
        <v>0</v>
      </c>
      <c r="K180" s="156">
        <v>0</v>
      </c>
      <c r="L180" s="156">
        <v>0</v>
      </c>
      <c r="M180" s="156">
        <v>0</v>
      </c>
      <c r="N180" s="156">
        <v>0</v>
      </c>
    </row>
    <row r="181" spans="1:14" s="142" customFormat="1" ht="36" customHeight="1" x14ac:dyDescent="0.2">
      <c r="A181" s="162" t="s">
        <v>816</v>
      </c>
      <c r="B181" s="151" t="s">
        <v>73</v>
      </c>
      <c r="C181" s="151" t="s">
        <v>220</v>
      </c>
      <c r="D181" s="151" t="s">
        <v>191</v>
      </c>
      <c r="E181" s="150" t="s">
        <v>699</v>
      </c>
      <c r="F181" s="151"/>
      <c r="G181" s="156">
        <f>G183+G186+G189+G190+G191+G192+G193</f>
        <v>0</v>
      </c>
      <c r="H181" s="156">
        <f t="shared" ref="H181:L181" si="120">H182+H185</f>
        <v>5841</v>
      </c>
      <c r="I181" s="156">
        <f t="shared" si="120"/>
        <v>0</v>
      </c>
      <c r="J181" s="156">
        <f t="shared" si="120"/>
        <v>5841</v>
      </c>
      <c r="K181" s="156">
        <f t="shared" si="120"/>
        <v>98.134</v>
      </c>
      <c r="L181" s="156">
        <f t="shared" si="120"/>
        <v>6629</v>
      </c>
      <c r="M181" s="156">
        <f t="shared" ref="M181:N181" si="121">M182+M185</f>
        <v>496</v>
      </c>
      <c r="N181" s="156">
        <f t="shared" si="121"/>
        <v>7125</v>
      </c>
    </row>
    <row r="182" spans="1:14" s="142" customFormat="1" ht="36" customHeight="1" x14ac:dyDescent="0.2">
      <c r="A182" s="162" t="s">
        <v>816</v>
      </c>
      <c r="B182" s="151" t="s">
        <v>73</v>
      </c>
      <c r="C182" s="151" t="s">
        <v>220</v>
      </c>
      <c r="D182" s="151" t="s">
        <v>191</v>
      </c>
      <c r="E182" s="150" t="s">
        <v>857</v>
      </c>
      <c r="F182" s="151"/>
      <c r="G182" s="204"/>
      <c r="H182" s="156">
        <f t="shared" ref="H182:L182" si="122">H183+H184</f>
        <v>716</v>
      </c>
      <c r="I182" s="156">
        <f t="shared" si="122"/>
        <v>606.62</v>
      </c>
      <c r="J182" s="156">
        <f t="shared" si="122"/>
        <v>1322.6200000000001</v>
      </c>
      <c r="K182" s="156">
        <f t="shared" si="122"/>
        <v>0</v>
      </c>
      <c r="L182" s="156">
        <f t="shared" si="122"/>
        <v>1323</v>
      </c>
      <c r="M182" s="156">
        <f t="shared" ref="M182:N182" si="123">M183+M184</f>
        <v>8</v>
      </c>
      <c r="N182" s="156">
        <f t="shared" si="123"/>
        <v>1331</v>
      </c>
    </row>
    <row r="183" spans="1:14" s="142" customFormat="1" ht="19.5" customHeight="1" x14ac:dyDescent="0.2">
      <c r="A183" s="162" t="s">
        <v>95</v>
      </c>
      <c r="B183" s="151" t="s">
        <v>73</v>
      </c>
      <c r="C183" s="151" t="s">
        <v>220</v>
      </c>
      <c r="D183" s="151" t="s">
        <v>191</v>
      </c>
      <c r="E183" s="150" t="s">
        <v>857</v>
      </c>
      <c r="F183" s="151" t="s">
        <v>96</v>
      </c>
      <c r="G183" s="155"/>
      <c r="H183" s="156">
        <v>716</v>
      </c>
      <c r="I183" s="156">
        <f>299.92</f>
        <v>299.92</v>
      </c>
      <c r="J183" s="156">
        <f>H183+I183</f>
        <v>1015.9200000000001</v>
      </c>
      <c r="K183" s="156">
        <v>0</v>
      </c>
      <c r="L183" s="156">
        <v>1016</v>
      </c>
      <c r="M183" s="156">
        <v>6</v>
      </c>
      <c r="N183" s="156">
        <f>L183+M183</f>
        <v>1022</v>
      </c>
    </row>
    <row r="184" spans="1:14" s="142" customFormat="1" ht="38.25" customHeight="1" x14ac:dyDescent="0.2">
      <c r="A184" s="172" t="s">
        <v>750</v>
      </c>
      <c r="B184" s="151" t="s">
        <v>73</v>
      </c>
      <c r="C184" s="151" t="s">
        <v>220</v>
      </c>
      <c r="D184" s="151" t="s">
        <v>191</v>
      </c>
      <c r="E184" s="150" t="s">
        <v>857</v>
      </c>
      <c r="F184" s="151" t="s">
        <v>748</v>
      </c>
      <c r="G184" s="155"/>
      <c r="H184" s="156">
        <v>0</v>
      </c>
      <c r="I184" s="156">
        <f>166+140.7</f>
        <v>306.7</v>
      </c>
      <c r="J184" s="156">
        <f>H184+I184</f>
        <v>306.7</v>
      </c>
      <c r="K184" s="156">
        <v>0</v>
      </c>
      <c r="L184" s="156">
        <v>307</v>
      </c>
      <c r="M184" s="156">
        <v>2</v>
      </c>
      <c r="N184" s="156">
        <f>L184+M184</f>
        <v>309</v>
      </c>
    </row>
    <row r="185" spans="1:14" s="142" customFormat="1" ht="27.75" customHeight="1" x14ac:dyDescent="0.2">
      <c r="A185" s="162" t="s">
        <v>816</v>
      </c>
      <c r="B185" s="151" t="s">
        <v>73</v>
      </c>
      <c r="C185" s="151" t="s">
        <v>220</v>
      </c>
      <c r="D185" s="151" t="s">
        <v>191</v>
      </c>
      <c r="E185" s="150" t="s">
        <v>699</v>
      </c>
      <c r="F185" s="151"/>
      <c r="G185" s="155"/>
      <c r="H185" s="156">
        <f>H186+H187+H188+H189+H190+H191+H192+H193</f>
        <v>5125</v>
      </c>
      <c r="I185" s="156">
        <f>I186+I187+I188+I189+I190+I191+I192+I193</f>
        <v>-606.62000000000012</v>
      </c>
      <c r="J185" s="156">
        <f>J186+J187+J188+J189+J190+J191+J192+J193</f>
        <v>4518.38</v>
      </c>
      <c r="K185" s="156">
        <f>K186+K187+K188+K189+K190+K191+K192+K193+K195</f>
        <v>98.134</v>
      </c>
      <c r="L185" s="156">
        <f>L187+L188+L189+L190+L191+L192+L193</f>
        <v>5306</v>
      </c>
      <c r="M185" s="156">
        <f>M187+M188+M189+M190+M191+M192+M193+M194+M195</f>
        <v>488</v>
      </c>
      <c r="N185" s="156">
        <f>N187+N188+N189+N190+N191+N192+N193+N194+N195</f>
        <v>5794</v>
      </c>
    </row>
    <row r="186" spans="1:14" s="142" customFormat="1" ht="18.75" hidden="1" customHeight="1" x14ac:dyDescent="0.2">
      <c r="A186" s="162" t="s">
        <v>95</v>
      </c>
      <c r="B186" s="151" t="s">
        <v>73</v>
      </c>
      <c r="C186" s="151" t="s">
        <v>220</v>
      </c>
      <c r="D186" s="151" t="s">
        <v>191</v>
      </c>
      <c r="E186" s="150" t="s">
        <v>706</v>
      </c>
      <c r="F186" s="151" t="s">
        <v>96</v>
      </c>
      <c r="G186" s="155"/>
      <c r="H186" s="156">
        <v>4525</v>
      </c>
      <c r="I186" s="156">
        <v>-4525</v>
      </c>
      <c r="J186" s="156">
        <f t="shared" ref="J186:J193" si="124">H186+I186</f>
        <v>0</v>
      </c>
      <c r="K186" s="156">
        <v>0</v>
      </c>
      <c r="L186" s="156">
        <f>I186+J186</f>
        <v>-4525</v>
      </c>
      <c r="M186" s="156"/>
      <c r="N186" s="156">
        <f>J186+K186</f>
        <v>0</v>
      </c>
    </row>
    <row r="187" spans="1:14" s="142" customFormat="1" ht="18.75" customHeight="1" x14ac:dyDescent="0.2">
      <c r="A187" s="162" t="s">
        <v>749</v>
      </c>
      <c r="B187" s="151" t="s">
        <v>73</v>
      </c>
      <c r="C187" s="151" t="s">
        <v>220</v>
      </c>
      <c r="D187" s="151" t="s">
        <v>191</v>
      </c>
      <c r="E187" s="150" t="s">
        <v>699</v>
      </c>
      <c r="F187" s="151" t="s">
        <v>686</v>
      </c>
      <c r="G187" s="155"/>
      <c r="H187" s="156">
        <v>0</v>
      </c>
      <c r="I187" s="156">
        <f>3475.42-465.92</f>
        <v>3009.5</v>
      </c>
      <c r="J187" s="156">
        <f>H187+I187</f>
        <v>3009.5</v>
      </c>
      <c r="K187" s="156">
        <v>75.38</v>
      </c>
      <c r="L187" s="156">
        <v>3606</v>
      </c>
      <c r="M187" s="156">
        <f>271+377</f>
        <v>648</v>
      </c>
      <c r="N187" s="156">
        <f>L187+M187</f>
        <v>4254</v>
      </c>
    </row>
    <row r="188" spans="1:14" s="142" customFormat="1" ht="37.5" customHeight="1" x14ac:dyDescent="0.2">
      <c r="A188" s="172" t="s">
        <v>752</v>
      </c>
      <c r="B188" s="151" t="s">
        <v>73</v>
      </c>
      <c r="C188" s="151" t="s">
        <v>220</v>
      </c>
      <c r="D188" s="151" t="s">
        <v>191</v>
      </c>
      <c r="E188" s="150" t="s">
        <v>699</v>
      </c>
      <c r="F188" s="151" t="s">
        <v>751</v>
      </c>
      <c r="G188" s="155"/>
      <c r="H188" s="156">
        <v>0</v>
      </c>
      <c r="I188" s="156">
        <f>1049.58-140.7</f>
        <v>908.87999999999988</v>
      </c>
      <c r="J188" s="156">
        <f>H188+I188</f>
        <v>908.87999999999988</v>
      </c>
      <c r="K188" s="156">
        <v>22.754000000000001</v>
      </c>
      <c r="L188" s="156">
        <v>1090</v>
      </c>
      <c r="M188" s="156">
        <f>81+114</f>
        <v>195</v>
      </c>
      <c r="N188" s="156">
        <f t="shared" ref="N188:N193" si="125">L188+M188</f>
        <v>1285</v>
      </c>
    </row>
    <row r="189" spans="1:14" s="142" customFormat="1" ht="15.75" customHeight="1" x14ac:dyDescent="0.2">
      <c r="A189" s="162" t="s">
        <v>802</v>
      </c>
      <c r="B189" s="151" t="s">
        <v>73</v>
      </c>
      <c r="C189" s="151" t="s">
        <v>220</v>
      </c>
      <c r="D189" s="151" t="s">
        <v>191</v>
      </c>
      <c r="E189" s="150" t="s">
        <v>699</v>
      </c>
      <c r="F189" s="151" t="s">
        <v>771</v>
      </c>
      <c r="G189" s="155"/>
      <c r="H189" s="156">
        <v>115</v>
      </c>
      <c r="I189" s="156">
        <v>-65</v>
      </c>
      <c r="J189" s="156">
        <f t="shared" si="124"/>
        <v>50</v>
      </c>
      <c r="K189" s="156">
        <v>-44.4</v>
      </c>
      <c r="L189" s="156">
        <v>50</v>
      </c>
      <c r="M189" s="156">
        <v>-50</v>
      </c>
      <c r="N189" s="156">
        <f t="shared" si="125"/>
        <v>0</v>
      </c>
    </row>
    <row r="190" spans="1:14" s="142" customFormat="1" ht="21" customHeight="1" x14ac:dyDescent="0.2">
      <c r="A190" s="162" t="s">
        <v>99</v>
      </c>
      <c r="B190" s="151" t="s">
        <v>73</v>
      </c>
      <c r="C190" s="151" t="s">
        <v>220</v>
      </c>
      <c r="D190" s="151" t="s">
        <v>191</v>
      </c>
      <c r="E190" s="150" t="s">
        <v>699</v>
      </c>
      <c r="F190" s="151" t="s">
        <v>100</v>
      </c>
      <c r="G190" s="155"/>
      <c r="H190" s="156">
        <v>80</v>
      </c>
      <c r="I190" s="156">
        <v>-30</v>
      </c>
      <c r="J190" s="156">
        <f t="shared" si="124"/>
        <v>50</v>
      </c>
      <c r="K190" s="156">
        <v>0</v>
      </c>
      <c r="L190" s="156">
        <v>105</v>
      </c>
      <c r="M190" s="156">
        <v>-50</v>
      </c>
      <c r="N190" s="156">
        <f t="shared" si="125"/>
        <v>55</v>
      </c>
    </row>
    <row r="191" spans="1:14" s="142" customFormat="1" ht="23.25" customHeight="1" x14ac:dyDescent="0.2">
      <c r="A191" s="162" t="s">
        <v>93</v>
      </c>
      <c r="B191" s="151" t="s">
        <v>73</v>
      </c>
      <c r="C191" s="151" t="s">
        <v>220</v>
      </c>
      <c r="D191" s="151" t="s">
        <v>191</v>
      </c>
      <c r="E191" s="150" t="s">
        <v>699</v>
      </c>
      <c r="F191" s="151" t="s">
        <v>94</v>
      </c>
      <c r="G191" s="155"/>
      <c r="H191" s="156">
        <v>350</v>
      </c>
      <c r="I191" s="156">
        <v>95</v>
      </c>
      <c r="J191" s="156">
        <f t="shared" si="124"/>
        <v>445</v>
      </c>
      <c r="K191" s="156">
        <v>44.4</v>
      </c>
      <c r="L191" s="156">
        <v>400</v>
      </c>
      <c r="M191" s="156">
        <v>-200</v>
      </c>
      <c r="N191" s="156">
        <f>L191+M191</f>
        <v>200</v>
      </c>
    </row>
    <row r="192" spans="1:14" s="142" customFormat="1" ht="15.75" customHeight="1" x14ac:dyDescent="0.2">
      <c r="A192" s="162" t="s">
        <v>103</v>
      </c>
      <c r="B192" s="151" t="s">
        <v>73</v>
      </c>
      <c r="C192" s="151" t="s">
        <v>220</v>
      </c>
      <c r="D192" s="151" t="s">
        <v>191</v>
      </c>
      <c r="E192" s="150" t="s">
        <v>699</v>
      </c>
      <c r="F192" s="151" t="s">
        <v>104</v>
      </c>
      <c r="G192" s="155"/>
      <c r="H192" s="156">
        <v>34</v>
      </c>
      <c r="I192" s="156">
        <v>0</v>
      </c>
      <c r="J192" s="156">
        <f t="shared" si="124"/>
        <v>34</v>
      </c>
      <c r="K192" s="156">
        <v>0</v>
      </c>
      <c r="L192" s="156">
        <f>I192+J192</f>
        <v>34</v>
      </c>
      <c r="M192" s="156">
        <v>-34</v>
      </c>
      <c r="N192" s="156">
        <f t="shared" si="125"/>
        <v>0</v>
      </c>
    </row>
    <row r="193" spans="1:14" s="142" customFormat="1" ht="15.75" customHeight="1" x14ac:dyDescent="0.2">
      <c r="A193" s="162" t="s">
        <v>105</v>
      </c>
      <c r="B193" s="151" t="s">
        <v>73</v>
      </c>
      <c r="C193" s="151" t="s">
        <v>220</v>
      </c>
      <c r="D193" s="151" t="s">
        <v>191</v>
      </c>
      <c r="E193" s="150" t="s">
        <v>699</v>
      </c>
      <c r="F193" s="151" t="s">
        <v>106</v>
      </c>
      <c r="G193" s="155"/>
      <c r="H193" s="156">
        <v>21</v>
      </c>
      <c r="I193" s="156">
        <v>0</v>
      </c>
      <c r="J193" s="156">
        <f t="shared" si="124"/>
        <v>21</v>
      </c>
      <c r="K193" s="156">
        <v>-3</v>
      </c>
      <c r="L193" s="156">
        <v>21</v>
      </c>
      <c r="M193" s="156">
        <v>-21</v>
      </c>
      <c r="N193" s="156">
        <f t="shared" si="125"/>
        <v>0</v>
      </c>
    </row>
    <row r="194" spans="1:14" s="142" customFormat="1" ht="15.75" hidden="1" customHeight="1" x14ac:dyDescent="0.2">
      <c r="A194" s="162" t="s">
        <v>749</v>
      </c>
      <c r="B194" s="151" t="s">
        <v>73</v>
      </c>
      <c r="C194" s="151" t="s">
        <v>220</v>
      </c>
      <c r="D194" s="151" t="s">
        <v>191</v>
      </c>
      <c r="E194" s="150" t="s">
        <v>872</v>
      </c>
      <c r="F194" s="151" t="s">
        <v>686</v>
      </c>
      <c r="G194" s="155"/>
      <c r="H194" s="156"/>
      <c r="I194" s="156"/>
      <c r="J194" s="156"/>
      <c r="K194" s="156"/>
      <c r="L194" s="156">
        <v>0</v>
      </c>
      <c r="M194" s="156">
        <v>0</v>
      </c>
      <c r="N194" s="156">
        <f>L194+M194</f>
        <v>0</v>
      </c>
    </row>
    <row r="195" spans="1:14" s="142" customFormat="1" ht="34.5" hidden="1" customHeight="1" x14ac:dyDescent="0.2">
      <c r="A195" s="172" t="s">
        <v>752</v>
      </c>
      <c r="B195" s="151" t="s">
        <v>73</v>
      </c>
      <c r="C195" s="151" t="s">
        <v>220</v>
      </c>
      <c r="D195" s="151" t="s">
        <v>191</v>
      </c>
      <c r="E195" s="150" t="s">
        <v>872</v>
      </c>
      <c r="F195" s="151" t="s">
        <v>751</v>
      </c>
      <c r="G195" s="155"/>
      <c r="H195" s="156"/>
      <c r="I195" s="156"/>
      <c r="J195" s="156"/>
      <c r="K195" s="156">
        <v>3</v>
      </c>
      <c r="L195" s="156">
        <v>0</v>
      </c>
      <c r="M195" s="156">
        <v>0</v>
      </c>
      <c r="N195" s="156">
        <f>L195+M195</f>
        <v>0</v>
      </c>
    </row>
    <row r="196" spans="1:14" s="142" customFormat="1" ht="33" customHeight="1" x14ac:dyDescent="0.2">
      <c r="A196" s="162" t="s">
        <v>838</v>
      </c>
      <c r="B196" s="151" t="s">
        <v>73</v>
      </c>
      <c r="C196" s="151" t="s">
        <v>220</v>
      </c>
      <c r="D196" s="151" t="s">
        <v>191</v>
      </c>
      <c r="E196" s="150" t="s">
        <v>603</v>
      </c>
      <c r="F196" s="151"/>
      <c r="G196" s="155"/>
      <c r="H196" s="156">
        <f>H197</f>
        <v>1000</v>
      </c>
      <c r="I196" s="156">
        <f>I197</f>
        <v>0</v>
      </c>
      <c r="J196" s="156">
        <f t="shared" ref="J196:J206" si="126">H196+I196</f>
        <v>1000</v>
      </c>
      <c r="K196" s="156">
        <f>K197</f>
        <v>0</v>
      </c>
      <c r="L196" s="156">
        <f>L197</f>
        <v>500</v>
      </c>
      <c r="M196" s="156">
        <f t="shared" ref="M196:N196" si="127">M197</f>
        <v>-500</v>
      </c>
      <c r="N196" s="156">
        <f t="shared" si="127"/>
        <v>0</v>
      </c>
    </row>
    <row r="197" spans="1:14" s="142" customFormat="1" ht="20.25" customHeight="1" x14ac:dyDescent="0.2">
      <c r="A197" s="162" t="s">
        <v>93</v>
      </c>
      <c r="B197" s="151" t="s">
        <v>73</v>
      </c>
      <c r="C197" s="151" t="s">
        <v>220</v>
      </c>
      <c r="D197" s="151" t="s">
        <v>191</v>
      </c>
      <c r="E197" s="150" t="s">
        <v>603</v>
      </c>
      <c r="F197" s="151" t="s">
        <v>94</v>
      </c>
      <c r="G197" s="155"/>
      <c r="H197" s="156">
        <v>1000</v>
      </c>
      <c r="I197" s="156">
        <v>0</v>
      </c>
      <c r="J197" s="156">
        <f t="shared" si="126"/>
        <v>1000</v>
      </c>
      <c r="K197" s="156">
        <v>0</v>
      </c>
      <c r="L197" s="156">
        <v>500</v>
      </c>
      <c r="M197" s="156">
        <v>-500</v>
      </c>
      <c r="N197" s="156">
        <f>L197+M197</f>
        <v>0</v>
      </c>
    </row>
    <row r="198" spans="1:14" s="13" customFormat="1" ht="20.25" customHeight="1" x14ac:dyDescent="0.2">
      <c r="A198" s="235" t="s">
        <v>65</v>
      </c>
      <c r="B198" s="149" t="s">
        <v>73</v>
      </c>
      <c r="C198" s="149">
        <v>10</v>
      </c>
      <c r="D198" s="149"/>
      <c r="E198" s="152"/>
      <c r="F198" s="149"/>
      <c r="G198" s="174">
        <f t="shared" ref="G198:K199" si="128">G199</f>
        <v>0</v>
      </c>
      <c r="H198" s="174">
        <f>H199</f>
        <v>485</v>
      </c>
      <c r="I198" s="174">
        <f t="shared" si="128"/>
        <v>0</v>
      </c>
      <c r="J198" s="174">
        <f t="shared" si="126"/>
        <v>485</v>
      </c>
      <c r="K198" s="174" t="e">
        <f t="shared" si="128"/>
        <v>#REF!</v>
      </c>
      <c r="L198" s="174">
        <f>L199</f>
        <v>760.2</v>
      </c>
      <c r="M198" s="174">
        <f t="shared" ref="M198:N199" si="129">M199</f>
        <v>-760.2</v>
      </c>
      <c r="N198" s="174">
        <f t="shared" si="129"/>
        <v>0</v>
      </c>
    </row>
    <row r="199" spans="1:14" s="142" customFormat="1" ht="20.25" customHeight="1" x14ac:dyDescent="0.2">
      <c r="A199" s="158" t="s">
        <v>261</v>
      </c>
      <c r="B199" s="151" t="s">
        <v>73</v>
      </c>
      <c r="C199" s="151">
        <v>10</v>
      </c>
      <c r="D199" s="151" t="s">
        <v>189</v>
      </c>
      <c r="E199" s="150"/>
      <c r="F199" s="151"/>
      <c r="G199" s="156">
        <f t="shared" si="128"/>
        <v>0</v>
      </c>
      <c r="H199" s="156">
        <f>H200</f>
        <v>485</v>
      </c>
      <c r="I199" s="156">
        <f t="shared" si="128"/>
        <v>0</v>
      </c>
      <c r="J199" s="156">
        <f t="shared" si="126"/>
        <v>485</v>
      </c>
      <c r="K199" s="156" t="e">
        <f t="shared" si="128"/>
        <v>#REF!</v>
      </c>
      <c r="L199" s="156">
        <f>L200</f>
        <v>760.2</v>
      </c>
      <c r="M199" s="156">
        <f t="shared" si="129"/>
        <v>-760.2</v>
      </c>
      <c r="N199" s="156">
        <f t="shared" si="129"/>
        <v>0</v>
      </c>
    </row>
    <row r="200" spans="1:14" s="142" customFormat="1" ht="20.25" customHeight="1" x14ac:dyDescent="0.2">
      <c r="A200" s="158" t="s">
        <v>474</v>
      </c>
      <c r="B200" s="151" t="s">
        <v>73</v>
      </c>
      <c r="C200" s="151">
        <v>10</v>
      </c>
      <c r="D200" s="151" t="s">
        <v>189</v>
      </c>
      <c r="E200" s="150" t="s">
        <v>611</v>
      </c>
      <c r="F200" s="151"/>
      <c r="G200" s="155">
        <v>0</v>
      </c>
      <c r="H200" s="156">
        <f>H201</f>
        <v>485</v>
      </c>
      <c r="I200" s="156">
        <f>I201</f>
        <v>0</v>
      </c>
      <c r="J200" s="156">
        <f t="shared" si="126"/>
        <v>485</v>
      </c>
      <c r="K200" s="156" t="e">
        <f>K201+#REF!+K202</f>
        <v>#REF!</v>
      </c>
      <c r="L200" s="156">
        <f>L201+L202</f>
        <v>760.2</v>
      </c>
      <c r="M200" s="156">
        <f t="shared" ref="M200:N200" si="130">M201+M202</f>
        <v>-760.2</v>
      </c>
      <c r="N200" s="156">
        <f t="shared" si="130"/>
        <v>0</v>
      </c>
    </row>
    <row r="201" spans="1:14" s="142" customFormat="1" ht="20.25" customHeight="1" x14ac:dyDescent="0.2">
      <c r="A201" s="158" t="s">
        <v>284</v>
      </c>
      <c r="B201" s="151" t="s">
        <v>73</v>
      </c>
      <c r="C201" s="151">
        <v>10</v>
      </c>
      <c r="D201" s="151" t="s">
        <v>189</v>
      </c>
      <c r="E201" s="150" t="s">
        <v>858</v>
      </c>
      <c r="F201" s="151" t="s">
        <v>285</v>
      </c>
      <c r="G201" s="155"/>
      <c r="H201" s="156">
        <v>485</v>
      </c>
      <c r="I201" s="156">
        <v>0</v>
      </c>
      <c r="J201" s="156">
        <f t="shared" si="126"/>
        <v>485</v>
      </c>
      <c r="K201" s="156">
        <v>0</v>
      </c>
      <c r="L201" s="156">
        <v>388</v>
      </c>
      <c r="M201" s="156">
        <v>-388</v>
      </c>
      <c r="N201" s="156">
        <f>L201+M201</f>
        <v>0</v>
      </c>
    </row>
    <row r="202" spans="1:14" s="142" customFormat="1" ht="20.25" customHeight="1" x14ac:dyDescent="0.2">
      <c r="A202" s="158" t="s">
        <v>284</v>
      </c>
      <c r="B202" s="151" t="s">
        <v>73</v>
      </c>
      <c r="C202" s="151">
        <v>10</v>
      </c>
      <c r="D202" s="151" t="s">
        <v>189</v>
      </c>
      <c r="E202" s="150" t="s">
        <v>767</v>
      </c>
      <c r="F202" s="151" t="s">
        <v>285</v>
      </c>
      <c r="G202" s="155"/>
      <c r="H202" s="156"/>
      <c r="I202" s="156"/>
      <c r="J202" s="156"/>
      <c r="K202" s="156">
        <v>172.9</v>
      </c>
      <c r="L202" s="156">
        <v>372.2</v>
      </c>
      <c r="M202" s="156">
        <v>-372.2</v>
      </c>
      <c r="N202" s="156">
        <f>L202+M202</f>
        <v>0</v>
      </c>
    </row>
    <row r="203" spans="1:14" s="13" customFormat="1" ht="20.25" customHeight="1" x14ac:dyDescent="0.2">
      <c r="A203" s="235" t="s">
        <v>257</v>
      </c>
      <c r="B203" s="149" t="s">
        <v>73</v>
      </c>
      <c r="C203" s="149" t="s">
        <v>199</v>
      </c>
      <c r="D203" s="149"/>
      <c r="E203" s="152"/>
      <c r="F203" s="149"/>
      <c r="G203" s="174">
        <f t="shared" ref="G203:N205" si="131">G204</f>
        <v>0</v>
      </c>
      <c r="H203" s="174">
        <f>H204</f>
        <v>700</v>
      </c>
      <c r="I203" s="174">
        <f t="shared" si="131"/>
        <v>0</v>
      </c>
      <c r="J203" s="174">
        <f t="shared" si="126"/>
        <v>700</v>
      </c>
      <c r="K203" s="174">
        <f t="shared" si="131"/>
        <v>50</v>
      </c>
      <c r="L203" s="174">
        <f t="shared" si="131"/>
        <v>500</v>
      </c>
      <c r="M203" s="174">
        <f t="shared" si="131"/>
        <v>-250</v>
      </c>
      <c r="N203" s="174">
        <f t="shared" si="131"/>
        <v>250</v>
      </c>
    </row>
    <row r="204" spans="1:14" s="142" customFormat="1" ht="20.25" customHeight="1" x14ac:dyDescent="0.2">
      <c r="A204" s="158" t="s">
        <v>263</v>
      </c>
      <c r="B204" s="151" t="s">
        <v>73</v>
      </c>
      <c r="C204" s="151" t="s">
        <v>199</v>
      </c>
      <c r="D204" s="151" t="s">
        <v>185</v>
      </c>
      <c r="E204" s="150"/>
      <c r="F204" s="151"/>
      <c r="G204" s="156">
        <f t="shared" si="131"/>
        <v>0</v>
      </c>
      <c r="H204" s="156">
        <f>H205</f>
        <v>700</v>
      </c>
      <c r="I204" s="156">
        <f t="shared" si="131"/>
        <v>0</v>
      </c>
      <c r="J204" s="156">
        <f t="shared" si="126"/>
        <v>700</v>
      </c>
      <c r="K204" s="156">
        <f t="shared" si="131"/>
        <v>50</v>
      </c>
      <c r="L204" s="156">
        <f t="shared" si="131"/>
        <v>500</v>
      </c>
      <c r="M204" s="156">
        <f t="shared" si="131"/>
        <v>-250</v>
      </c>
      <c r="N204" s="156">
        <f t="shared" si="131"/>
        <v>250</v>
      </c>
    </row>
    <row r="205" spans="1:14" s="142" customFormat="1" ht="20.25" customHeight="1" x14ac:dyDescent="0.2">
      <c r="A205" s="158" t="s">
        <v>475</v>
      </c>
      <c r="B205" s="151" t="s">
        <v>73</v>
      </c>
      <c r="C205" s="151" t="s">
        <v>199</v>
      </c>
      <c r="D205" s="151" t="s">
        <v>185</v>
      </c>
      <c r="E205" s="150" t="s">
        <v>612</v>
      </c>
      <c r="F205" s="151"/>
      <c r="G205" s="156">
        <f t="shared" si="131"/>
        <v>0</v>
      </c>
      <c r="H205" s="156">
        <f>H206</f>
        <v>700</v>
      </c>
      <c r="I205" s="156">
        <f t="shared" si="131"/>
        <v>0</v>
      </c>
      <c r="J205" s="156">
        <f t="shared" si="126"/>
        <v>700</v>
      </c>
      <c r="K205" s="156">
        <f t="shared" si="131"/>
        <v>50</v>
      </c>
      <c r="L205" s="156">
        <f t="shared" si="131"/>
        <v>500</v>
      </c>
      <c r="M205" s="156">
        <f t="shared" si="131"/>
        <v>-250</v>
      </c>
      <c r="N205" s="156">
        <f t="shared" si="131"/>
        <v>250</v>
      </c>
    </row>
    <row r="206" spans="1:14" s="142" customFormat="1" ht="20.25" customHeight="1" x14ac:dyDescent="0.2">
      <c r="A206" s="158" t="s">
        <v>93</v>
      </c>
      <c r="B206" s="151" t="s">
        <v>73</v>
      </c>
      <c r="C206" s="151" t="s">
        <v>199</v>
      </c>
      <c r="D206" s="151" t="s">
        <v>185</v>
      </c>
      <c r="E206" s="150" t="s">
        <v>612</v>
      </c>
      <c r="F206" s="151" t="s">
        <v>94</v>
      </c>
      <c r="G206" s="156"/>
      <c r="H206" s="156">
        <v>700</v>
      </c>
      <c r="I206" s="156">
        <v>0</v>
      </c>
      <c r="J206" s="156">
        <f t="shared" si="126"/>
        <v>700</v>
      </c>
      <c r="K206" s="156">
        <v>50</v>
      </c>
      <c r="L206" s="156">
        <v>500</v>
      </c>
      <c r="M206" s="156">
        <v>-250</v>
      </c>
      <c r="N206" s="156">
        <f>L206+M206</f>
        <v>250</v>
      </c>
    </row>
    <row r="207" spans="1:14" s="11" customFormat="1" ht="19.5" customHeight="1" x14ac:dyDescent="0.2">
      <c r="A207" s="288" t="s">
        <v>763</v>
      </c>
      <c r="B207" s="289"/>
      <c r="C207" s="289"/>
      <c r="D207" s="289"/>
      <c r="E207" s="289"/>
      <c r="F207" s="290"/>
      <c r="G207" s="145" t="e">
        <f>G224+G327+G331</f>
        <v>#REF!</v>
      </c>
      <c r="H207" s="145" t="e">
        <f t="shared" ref="H207:N207" si="132">H224+H327</f>
        <v>#REF!</v>
      </c>
      <c r="I207" s="145" t="e">
        <f t="shared" si="132"/>
        <v>#REF!</v>
      </c>
      <c r="J207" s="145" t="e">
        <f t="shared" si="132"/>
        <v>#REF!</v>
      </c>
      <c r="K207" s="145" t="e">
        <f t="shared" si="132"/>
        <v>#REF!</v>
      </c>
      <c r="L207" s="145">
        <f t="shared" si="132"/>
        <v>277351.78000000003</v>
      </c>
      <c r="M207" s="145">
        <f t="shared" si="132"/>
        <v>44277.220000000008</v>
      </c>
      <c r="N207" s="145">
        <f t="shared" si="132"/>
        <v>321629.00000000006</v>
      </c>
    </row>
    <row r="208" spans="1:14" s="13" customFormat="1" ht="12.75" hidden="1" customHeight="1" x14ac:dyDescent="0.2">
      <c r="A208" s="235" t="s">
        <v>72</v>
      </c>
      <c r="B208" s="149" t="s">
        <v>130</v>
      </c>
      <c r="C208" s="149" t="s">
        <v>185</v>
      </c>
      <c r="D208" s="149"/>
      <c r="E208" s="149"/>
      <c r="F208" s="149"/>
      <c r="G208" s="163"/>
      <c r="H208" s="163"/>
      <c r="I208" s="174"/>
      <c r="J208" s="174" t="e">
        <f>J209+J216</f>
        <v>#REF!</v>
      </c>
      <c r="K208" s="174"/>
      <c r="L208" s="174" t="e">
        <f>L209+L216</f>
        <v>#REF!</v>
      </c>
      <c r="M208" s="174">
        <f t="shared" ref="M208:N208" si="133">M209+M216</f>
        <v>0</v>
      </c>
      <c r="N208" s="174" t="e">
        <f t="shared" si="133"/>
        <v>#REF!</v>
      </c>
    </row>
    <row r="209" spans="1:14" ht="25.5" hidden="1" customHeight="1" x14ac:dyDescent="0.2">
      <c r="A209" s="235" t="s">
        <v>347</v>
      </c>
      <c r="B209" s="149" t="s">
        <v>130</v>
      </c>
      <c r="C209" s="149" t="s">
        <v>185</v>
      </c>
      <c r="D209" s="149" t="s">
        <v>200</v>
      </c>
      <c r="E209" s="149"/>
      <c r="F209" s="149"/>
      <c r="G209" s="155"/>
      <c r="H209" s="155"/>
      <c r="I209" s="156"/>
      <c r="J209" s="156" t="e">
        <f>J210</f>
        <v>#REF!</v>
      </c>
      <c r="K209" s="156"/>
      <c r="L209" s="156" t="e">
        <f>L210</f>
        <v>#REF!</v>
      </c>
      <c r="M209" s="156">
        <f t="shared" ref="M209:N210" si="134">M210</f>
        <v>0</v>
      </c>
      <c r="N209" s="156" t="e">
        <f t="shared" si="134"/>
        <v>#REF!</v>
      </c>
    </row>
    <row r="210" spans="1:14" ht="12.75" hidden="1" customHeight="1" x14ac:dyDescent="0.2">
      <c r="A210" s="158" t="s">
        <v>304</v>
      </c>
      <c r="B210" s="151" t="s">
        <v>130</v>
      </c>
      <c r="C210" s="151" t="s">
        <v>185</v>
      </c>
      <c r="D210" s="151" t="s">
        <v>200</v>
      </c>
      <c r="E210" s="151" t="s">
        <v>305</v>
      </c>
      <c r="F210" s="151"/>
      <c r="G210" s="155"/>
      <c r="H210" s="155"/>
      <c r="I210" s="156"/>
      <c r="J210" s="156" t="e">
        <f>J211</f>
        <v>#REF!</v>
      </c>
      <c r="K210" s="156"/>
      <c r="L210" s="156" t="e">
        <f>L211</f>
        <v>#REF!</v>
      </c>
      <c r="M210" s="156">
        <f t="shared" si="134"/>
        <v>0</v>
      </c>
      <c r="N210" s="156" t="e">
        <f t="shared" si="134"/>
        <v>#REF!</v>
      </c>
    </row>
    <row r="211" spans="1:14" ht="51" hidden="1" customHeight="1" x14ac:dyDescent="0.2">
      <c r="A211" s="158" t="s">
        <v>840</v>
      </c>
      <c r="B211" s="151" t="s">
        <v>130</v>
      </c>
      <c r="C211" s="151" t="s">
        <v>185</v>
      </c>
      <c r="D211" s="151" t="s">
        <v>200</v>
      </c>
      <c r="E211" s="151" t="s">
        <v>348</v>
      </c>
      <c r="F211" s="151"/>
      <c r="G211" s="155"/>
      <c r="H211" s="155"/>
      <c r="I211" s="156"/>
      <c r="J211" s="156" t="e">
        <f>J212+J214+J213</f>
        <v>#REF!</v>
      </c>
      <c r="K211" s="156"/>
      <c r="L211" s="156" t="e">
        <f>L212+L214+L213</f>
        <v>#REF!</v>
      </c>
      <c r="M211" s="156">
        <f t="shared" ref="M211:N211" si="135">M212+M214+M213</f>
        <v>0</v>
      </c>
      <c r="N211" s="156" t="e">
        <f t="shared" si="135"/>
        <v>#REF!</v>
      </c>
    </row>
    <row r="212" spans="1:14" ht="12.75" hidden="1" customHeight="1" x14ac:dyDescent="0.2">
      <c r="A212" s="158" t="s">
        <v>280</v>
      </c>
      <c r="B212" s="151" t="s">
        <v>130</v>
      </c>
      <c r="C212" s="151" t="s">
        <v>185</v>
      </c>
      <c r="D212" s="151" t="s">
        <v>200</v>
      </c>
      <c r="E212" s="151" t="s">
        <v>348</v>
      </c>
      <c r="F212" s="151" t="s">
        <v>281</v>
      </c>
      <c r="G212" s="155"/>
      <c r="H212" s="155"/>
      <c r="I212" s="156"/>
      <c r="J212" s="156" t="e">
        <f>#REF!+I212</f>
        <v>#REF!</v>
      </c>
      <c r="K212" s="156"/>
      <c r="L212" s="156" t="e">
        <f>F212+J212</f>
        <v>#REF!</v>
      </c>
      <c r="M212" s="156">
        <f t="shared" ref="M212:N213" si="136">G212+K212</f>
        <v>0</v>
      </c>
      <c r="N212" s="156" t="e">
        <f t="shared" si="136"/>
        <v>#REF!</v>
      </c>
    </row>
    <row r="213" spans="1:14" ht="12.75" hidden="1" customHeight="1" x14ac:dyDescent="0.2">
      <c r="A213" s="158" t="s">
        <v>282</v>
      </c>
      <c r="B213" s="151" t="s">
        <v>130</v>
      </c>
      <c r="C213" s="151" t="s">
        <v>185</v>
      </c>
      <c r="D213" s="151" t="s">
        <v>200</v>
      </c>
      <c r="E213" s="151" t="s">
        <v>348</v>
      </c>
      <c r="F213" s="151" t="s">
        <v>283</v>
      </c>
      <c r="G213" s="155"/>
      <c r="H213" s="155"/>
      <c r="I213" s="156"/>
      <c r="J213" s="156" t="e">
        <f>#REF!+I213</f>
        <v>#REF!</v>
      </c>
      <c r="K213" s="156"/>
      <c r="L213" s="156" t="e">
        <f>F213+J213</f>
        <v>#REF!</v>
      </c>
      <c r="M213" s="156">
        <f t="shared" si="136"/>
        <v>0</v>
      </c>
      <c r="N213" s="156" t="e">
        <f t="shared" si="136"/>
        <v>#REF!</v>
      </c>
    </row>
    <row r="214" spans="1:14" ht="25.5" hidden="1" customHeight="1" x14ac:dyDescent="0.2">
      <c r="A214" s="158" t="s">
        <v>144</v>
      </c>
      <c r="B214" s="151" t="s">
        <v>130</v>
      </c>
      <c r="C214" s="151" t="s">
        <v>185</v>
      </c>
      <c r="D214" s="151" t="s">
        <v>200</v>
      </c>
      <c r="E214" s="151" t="s">
        <v>349</v>
      </c>
      <c r="F214" s="151"/>
      <c r="G214" s="155"/>
      <c r="H214" s="155"/>
      <c r="I214" s="156"/>
      <c r="J214" s="156" t="e">
        <f>J215</f>
        <v>#REF!</v>
      </c>
      <c r="K214" s="156"/>
      <c r="L214" s="156" t="e">
        <f>L215</f>
        <v>#REF!</v>
      </c>
      <c r="M214" s="156">
        <f t="shared" ref="M214:N214" si="137">M215</f>
        <v>0</v>
      </c>
      <c r="N214" s="156" t="e">
        <f t="shared" si="137"/>
        <v>#REF!</v>
      </c>
    </row>
    <row r="215" spans="1:14" ht="12.75" hidden="1" customHeight="1" x14ac:dyDescent="0.2">
      <c r="A215" s="158" t="s">
        <v>280</v>
      </c>
      <c r="B215" s="151" t="s">
        <v>130</v>
      </c>
      <c r="C215" s="151" t="s">
        <v>185</v>
      </c>
      <c r="D215" s="151" t="s">
        <v>200</v>
      </c>
      <c r="E215" s="151" t="s">
        <v>349</v>
      </c>
      <c r="F215" s="151" t="s">
        <v>281</v>
      </c>
      <c r="G215" s="155"/>
      <c r="H215" s="155"/>
      <c r="I215" s="156"/>
      <c r="J215" s="156" t="e">
        <f>#REF!+I215</f>
        <v>#REF!</v>
      </c>
      <c r="K215" s="156"/>
      <c r="L215" s="156" t="e">
        <f>F215+J215</f>
        <v>#REF!</v>
      </c>
      <c r="M215" s="156">
        <f t="shared" ref="M215:N215" si="138">G215+K215</f>
        <v>0</v>
      </c>
      <c r="N215" s="156" t="e">
        <f t="shared" si="138"/>
        <v>#REF!</v>
      </c>
    </row>
    <row r="216" spans="1:14" ht="12.75" hidden="1" customHeight="1" x14ac:dyDescent="0.2">
      <c r="A216" s="235" t="s">
        <v>201</v>
      </c>
      <c r="B216" s="149" t="s">
        <v>130</v>
      </c>
      <c r="C216" s="149" t="s">
        <v>185</v>
      </c>
      <c r="D216" s="149" t="s">
        <v>202</v>
      </c>
      <c r="E216" s="151"/>
      <c r="F216" s="151"/>
      <c r="G216" s="155"/>
      <c r="H216" s="155"/>
      <c r="I216" s="156"/>
      <c r="J216" s="156" t="e">
        <f>J217</f>
        <v>#REF!</v>
      </c>
      <c r="K216" s="156"/>
      <c r="L216" s="156" t="e">
        <f>L217</f>
        <v>#REF!</v>
      </c>
      <c r="M216" s="156">
        <f t="shared" ref="M216:N217" si="139">M217</f>
        <v>0</v>
      </c>
      <c r="N216" s="156" t="e">
        <f t="shared" si="139"/>
        <v>#REF!</v>
      </c>
    </row>
    <row r="217" spans="1:14" ht="25.5" hidden="1" customHeight="1" x14ac:dyDescent="0.2">
      <c r="A217" s="165" t="s">
        <v>350</v>
      </c>
      <c r="B217" s="151" t="s">
        <v>130</v>
      </c>
      <c r="C217" s="151" t="s">
        <v>185</v>
      </c>
      <c r="D217" s="151" t="s">
        <v>202</v>
      </c>
      <c r="E217" s="151" t="s">
        <v>351</v>
      </c>
      <c r="F217" s="151"/>
      <c r="G217" s="155"/>
      <c r="H217" s="155"/>
      <c r="I217" s="156"/>
      <c r="J217" s="156" t="e">
        <f>J218</f>
        <v>#REF!</v>
      </c>
      <c r="K217" s="156"/>
      <c r="L217" s="156" t="e">
        <f>L218</f>
        <v>#REF!</v>
      </c>
      <c r="M217" s="156">
        <f t="shared" si="139"/>
        <v>0</v>
      </c>
      <c r="N217" s="156" t="e">
        <f t="shared" si="139"/>
        <v>#REF!</v>
      </c>
    </row>
    <row r="218" spans="1:14" ht="12.75" hidden="1" customHeight="1" x14ac:dyDescent="0.2">
      <c r="A218" s="158" t="s">
        <v>300</v>
      </c>
      <c r="B218" s="151" t="s">
        <v>130</v>
      </c>
      <c r="C218" s="151" t="s">
        <v>185</v>
      </c>
      <c r="D218" s="151" t="s">
        <v>202</v>
      </c>
      <c r="E218" s="151" t="s">
        <v>351</v>
      </c>
      <c r="F218" s="151" t="s">
        <v>301</v>
      </c>
      <c r="G218" s="155"/>
      <c r="H218" s="155"/>
      <c r="I218" s="156"/>
      <c r="J218" s="156" t="e">
        <f>#REF!+I218</f>
        <v>#REF!</v>
      </c>
      <c r="K218" s="156"/>
      <c r="L218" s="156" t="e">
        <f>F218+J218</f>
        <v>#REF!</v>
      </c>
      <c r="M218" s="156">
        <f t="shared" ref="M218:N218" si="140">G218+K218</f>
        <v>0</v>
      </c>
      <c r="N218" s="156" t="e">
        <f t="shared" si="140"/>
        <v>#REF!</v>
      </c>
    </row>
    <row r="219" spans="1:14" s="13" customFormat="1" ht="12.75" hidden="1" customHeight="1" x14ac:dyDescent="0.2">
      <c r="A219" s="235" t="s">
        <v>72</v>
      </c>
      <c r="B219" s="149" t="s">
        <v>130</v>
      </c>
      <c r="C219" s="149" t="s">
        <v>185</v>
      </c>
      <c r="D219" s="149"/>
      <c r="E219" s="148"/>
      <c r="F219" s="148"/>
      <c r="G219" s="163"/>
      <c r="H219" s="163"/>
      <c r="I219" s="174"/>
      <c r="J219" s="174" t="e">
        <f>J220</f>
        <v>#REF!</v>
      </c>
      <c r="K219" s="174"/>
      <c r="L219" s="174" t="e">
        <f t="shared" ref="L219:N222" si="141">L220</f>
        <v>#REF!</v>
      </c>
      <c r="M219" s="174">
        <f t="shared" si="141"/>
        <v>0</v>
      </c>
      <c r="N219" s="174" t="e">
        <f t="shared" si="141"/>
        <v>#REF!</v>
      </c>
    </row>
    <row r="220" spans="1:14" ht="12.75" hidden="1" customHeight="1" x14ac:dyDescent="0.2">
      <c r="A220" s="235" t="s">
        <v>201</v>
      </c>
      <c r="B220" s="149" t="s">
        <v>130</v>
      </c>
      <c r="C220" s="149" t="s">
        <v>185</v>
      </c>
      <c r="D220" s="149" t="s">
        <v>202</v>
      </c>
      <c r="E220" s="148"/>
      <c r="F220" s="148"/>
      <c r="G220" s="155"/>
      <c r="H220" s="155"/>
      <c r="I220" s="156"/>
      <c r="J220" s="156" t="e">
        <f>J221</f>
        <v>#REF!</v>
      </c>
      <c r="K220" s="156"/>
      <c r="L220" s="156" t="e">
        <f t="shared" si="141"/>
        <v>#REF!</v>
      </c>
      <c r="M220" s="156">
        <f t="shared" si="141"/>
        <v>0</v>
      </c>
      <c r="N220" s="156" t="e">
        <f t="shared" si="141"/>
        <v>#REF!</v>
      </c>
    </row>
    <row r="221" spans="1:14" ht="12.75" hidden="1" customHeight="1" x14ac:dyDescent="0.2">
      <c r="A221" s="158" t="s">
        <v>61</v>
      </c>
      <c r="B221" s="151" t="s">
        <v>130</v>
      </c>
      <c r="C221" s="151" t="s">
        <v>185</v>
      </c>
      <c r="D221" s="151" t="s">
        <v>202</v>
      </c>
      <c r="E221" s="150" t="s">
        <v>62</v>
      </c>
      <c r="F221" s="151"/>
      <c r="G221" s="155"/>
      <c r="H221" s="155"/>
      <c r="I221" s="156"/>
      <c r="J221" s="156" t="e">
        <f>J222</f>
        <v>#REF!</v>
      </c>
      <c r="K221" s="156"/>
      <c r="L221" s="156" t="e">
        <f t="shared" si="141"/>
        <v>#REF!</v>
      </c>
      <c r="M221" s="156">
        <f t="shared" si="141"/>
        <v>0</v>
      </c>
      <c r="N221" s="156" t="e">
        <f t="shared" si="141"/>
        <v>#REF!</v>
      </c>
    </row>
    <row r="222" spans="1:14" ht="25.5" hidden="1" customHeight="1" x14ac:dyDescent="0.2">
      <c r="A222" s="158" t="s">
        <v>133</v>
      </c>
      <c r="B222" s="151" t="s">
        <v>130</v>
      </c>
      <c r="C222" s="151" t="s">
        <v>185</v>
      </c>
      <c r="D222" s="151" t="s">
        <v>202</v>
      </c>
      <c r="E222" s="150" t="s">
        <v>132</v>
      </c>
      <c r="F222" s="151"/>
      <c r="G222" s="155"/>
      <c r="H222" s="155"/>
      <c r="I222" s="156"/>
      <c r="J222" s="156" t="e">
        <f>J223</f>
        <v>#REF!</v>
      </c>
      <c r="K222" s="156"/>
      <c r="L222" s="156" t="e">
        <f t="shared" si="141"/>
        <v>#REF!</v>
      </c>
      <c r="M222" s="156">
        <f t="shared" si="141"/>
        <v>0</v>
      </c>
      <c r="N222" s="156" t="e">
        <f t="shared" si="141"/>
        <v>#REF!</v>
      </c>
    </row>
    <row r="223" spans="1:14" ht="38.25" hidden="1" customHeight="1" x14ac:dyDescent="0.2">
      <c r="A223" s="158" t="s">
        <v>76</v>
      </c>
      <c r="B223" s="151" t="s">
        <v>130</v>
      </c>
      <c r="C223" s="151" t="s">
        <v>185</v>
      </c>
      <c r="D223" s="151" t="s">
        <v>202</v>
      </c>
      <c r="E223" s="150" t="s">
        <v>132</v>
      </c>
      <c r="F223" s="151" t="s">
        <v>77</v>
      </c>
      <c r="G223" s="155"/>
      <c r="H223" s="155"/>
      <c r="I223" s="156"/>
      <c r="J223" s="156" t="e">
        <f>#REF!+I223</f>
        <v>#REF!</v>
      </c>
      <c r="K223" s="156"/>
      <c r="L223" s="156" t="e">
        <f>F223+J223</f>
        <v>#REF!</v>
      </c>
      <c r="M223" s="156">
        <f t="shared" ref="M223:N223" si="142">G223+K223</f>
        <v>0</v>
      </c>
      <c r="N223" s="156" t="e">
        <f t="shared" si="142"/>
        <v>#REF!</v>
      </c>
    </row>
    <row r="224" spans="1:14" s="13" customFormat="1" ht="14.25" x14ac:dyDescent="0.2">
      <c r="A224" s="235" t="s">
        <v>278</v>
      </c>
      <c r="B224" s="149" t="s">
        <v>130</v>
      </c>
      <c r="C224" s="149" t="s">
        <v>197</v>
      </c>
      <c r="D224" s="149"/>
      <c r="E224" s="149"/>
      <c r="F224" s="149"/>
      <c r="G224" s="174" t="e">
        <f>G225+#REF!+G266+G276+G286</f>
        <v>#REF!</v>
      </c>
      <c r="H224" s="174" t="e">
        <f>H225+H231+H266+H276+H286</f>
        <v>#REF!</v>
      </c>
      <c r="I224" s="174" t="e">
        <f>I225+I231+I266+I276+I286</f>
        <v>#REF!</v>
      </c>
      <c r="J224" s="174" t="e">
        <f>J225+J231+J266+J276+J286</f>
        <v>#REF!</v>
      </c>
      <c r="K224" s="174" t="e">
        <f>K225+K231+K266+K276+K286</f>
        <v>#REF!</v>
      </c>
      <c r="L224" s="174">
        <f>L225+L231+L258+L276+L286</f>
        <v>274602.58</v>
      </c>
      <c r="M224" s="174">
        <f>M225+M231+M258+M276+M286</f>
        <v>44102.820000000007</v>
      </c>
      <c r="N224" s="174">
        <f>N225+N231+N258+N276+N286</f>
        <v>318705.40000000008</v>
      </c>
    </row>
    <row r="225" spans="1:14" s="13" customFormat="1" ht="13.5" customHeight="1" x14ac:dyDescent="0.2">
      <c r="A225" s="167" t="s">
        <v>215</v>
      </c>
      <c r="B225" s="149" t="s">
        <v>130</v>
      </c>
      <c r="C225" s="149" t="s">
        <v>197</v>
      </c>
      <c r="D225" s="149" t="s">
        <v>185</v>
      </c>
      <c r="E225" s="149"/>
      <c r="F225" s="149"/>
      <c r="G225" s="174" t="e">
        <f>#REF!+#REF!</f>
        <v>#REF!</v>
      </c>
      <c r="H225" s="174" t="e">
        <f>#REF!</f>
        <v>#REF!</v>
      </c>
      <c r="I225" s="174" t="e">
        <f>#REF!</f>
        <v>#REF!</v>
      </c>
      <c r="J225" s="174" t="e">
        <f>#REF!</f>
        <v>#REF!</v>
      </c>
      <c r="K225" s="174" t="e">
        <f>#REF!</f>
        <v>#REF!</v>
      </c>
      <c r="L225" s="174">
        <f>L226</f>
        <v>2100</v>
      </c>
      <c r="M225" s="174">
        <f>M226</f>
        <v>50529.020000000004</v>
      </c>
      <c r="N225" s="174">
        <f>N226</f>
        <v>52629.020000000004</v>
      </c>
    </row>
    <row r="226" spans="1:14" s="13" customFormat="1" ht="33" customHeight="1" x14ac:dyDescent="0.2">
      <c r="A226" s="158" t="s">
        <v>828</v>
      </c>
      <c r="B226" s="151" t="s">
        <v>130</v>
      </c>
      <c r="C226" s="151" t="s">
        <v>197</v>
      </c>
      <c r="D226" s="151" t="s">
        <v>185</v>
      </c>
      <c r="E226" s="151" t="s">
        <v>605</v>
      </c>
      <c r="F226" s="151"/>
      <c r="G226" s="156">
        <f>G228+G229+G227</f>
        <v>0</v>
      </c>
      <c r="H226" s="156">
        <f t="shared" ref="H226:N226" si="143">H227+H228+H229+H230</f>
        <v>17617.8</v>
      </c>
      <c r="I226" s="156">
        <f t="shared" si="143"/>
        <v>1779.49</v>
      </c>
      <c r="J226" s="156">
        <f t="shared" si="143"/>
        <v>19397.29</v>
      </c>
      <c r="K226" s="156">
        <f t="shared" si="143"/>
        <v>500</v>
      </c>
      <c r="L226" s="156">
        <f t="shared" si="143"/>
        <v>2100</v>
      </c>
      <c r="M226" s="156">
        <f t="shared" si="143"/>
        <v>50529.020000000004</v>
      </c>
      <c r="N226" s="156">
        <f t="shared" si="143"/>
        <v>52629.020000000004</v>
      </c>
    </row>
    <row r="227" spans="1:14" s="13" customFormat="1" ht="33" customHeight="1" x14ac:dyDescent="0.2">
      <c r="A227" s="158" t="s">
        <v>76</v>
      </c>
      <c r="B227" s="151" t="s">
        <v>130</v>
      </c>
      <c r="C227" s="151" t="s">
        <v>197</v>
      </c>
      <c r="D227" s="151" t="s">
        <v>185</v>
      </c>
      <c r="E227" s="151" t="s">
        <v>605</v>
      </c>
      <c r="F227" s="151" t="s">
        <v>77</v>
      </c>
      <c r="G227" s="204"/>
      <c r="H227" s="156">
        <v>4000</v>
      </c>
      <c r="I227" s="156">
        <v>0</v>
      </c>
      <c r="J227" s="156">
        <f>H227+I227</f>
        <v>4000</v>
      </c>
      <c r="K227" s="156">
        <v>500</v>
      </c>
      <c r="L227" s="156">
        <v>2000</v>
      </c>
      <c r="M227" s="156">
        <v>-1000</v>
      </c>
      <c r="N227" s="156">
        <f>L227+M227</f>
        <v>1000</v>
      </c>
    </row>
    <row r="228" spans="1:14" s="13" customFormat="1" ht="32.25" customHeight="1" x14ac:dyDescent="0.2">
      <c r="A228" s="158" t="s">
        <v>76</v>
      </c>
      <c r="B228" s="151" t="s">
        <v>130</v>
      </c>
      <c r="C228" s="151" t="s">
        <v>197</v>
      </c>
      <c r="D228" s="151" t="s">
        <v>185</v>
      </c>
      <c r="E228" s="151" t="s">
        <v>716</v>
      </c>
      <c r="F228" s="151" t="s">
        <v>77</v>
      </c>
      <c r="G228" s="163"/>
      <c r="H228" s="156">
        <v>13517.8</v>
      </c>
      <c r="I228" s="156">
        <v>1729.49</v>
      </c>
      <c r="J228" s="156">
        <f>H228+I228</f>
        <v>15247.289999999999</v>
      </c>
      <c r="K228" s="156">
        <v>0</v>
      </c>
      <c r="L228" s="156">
        <v>0</v>
      </c>
      <c r="M228" s="156">
        <v>19170</v>
      </c>
      <c r="N228" s="156">
        <f t="shared" ref="N228:N230" si="144">L228+M228</f>
        <v>19170</v>
      </c>
    </row>
    <row r="229" spans="1:14" s="13" customFormat="1" ht="18" customHeight="1" x14ac:dyDescent="0.2">
      <c r="A229" s="158" t="s">
        <v>78</v>
      </c>
      <c r="B229" s="151" t="s">
        <v>130</v>
      </c>
      <c r="C229" s="151" t="s">
        <v>197</v>
      </c>
      <c r="D229" s="151" t="s">
        <v>185</v>
      </c>
      <c r="E229" s="151" t="s">
        <v>605</v>
      </c>
      <c r="F229" s="151" t="s">
        <v>79</v>
      </c>
      <c r="G229" s="155"/>
      <c r="H229" s="156">
        <v>100</v>
      </c>
      <c r="I229" s="156">
        <v>0</v>
      </c>
      <c r="J229" s="156">
        <f>H229+I229</f>
        <v>100</v>
      </c>
      <c r="K229" s="156">
        <v>0</v>
      </c>
      <c r="L229" s="156">
        <v>100</v>
      </c>
      <c r="M229" s="156">
        <v>-100</v>
      </c>
      <c r="N229" s="156">
        <f t="shared" si="144"/>
        <v>0</v>
      </c>
    </row>
    <row r="230" spans="1:14" s="13" customFormat="1" ht="34.5" customHeight="1" x14ac:dyDescent="0.2">
      <c r="A230" s="158" t="s">
        <v>76</v>
      </c>
      <c r="B230" s="151" t="s">
        <v>130</v>
      </c>
      <c r="C230" s="151" t="s">
        <v>197</v>
      </c>
      <c r="D230" s="151" t="s">
        <v>185</v>
      </c>
      <c r="E230" s="151" t="s">
        <v>856</v>
      </c>
      <c r="F230" s="151" t="s">
        <v>79</v>
      </c>
      <c r="G230" s="155"/>
      <c r="H230" s="157">
        <v>0</v>
      </c>
      <c r="I230" s="157">
        <v>50</v>
      </c>
      <c r="J230" s="157">
        <f>H230+I230</f>
        <v>50</v>
      </c>
      <c r="K230" s="157">
        <v>0</v>
      </c>
      <c r="L230" s="157">
        <v>0</v>
      </c>
      <c r="M230" s="157">
        <v>32459.02</v>
      </c>
      <c r="N230" s="156">
        <f t="shared" si="144"/>
        <v>32459.02</v>
      </c>
    </row>
    <row r="231" spans="1:14" s="13" customFormat="1" ht="18" customHeight="1" x14ac:dyDescent="0.2">
      <c r="A231" s="235" t="s">
        <v>216</v>
      </c>
      <c r="B231" s="149" t="s">
        <v>130</v>
      </c>
      <c r="C231" s="149" t="s">
        <v>197</v>
      </c>
      <c r="D231" s="149" t="s">
        <v>187</v>
      </c>
      <c r="E231" s="151"/>
      <c r="F231" s="151"/>
      <c r="G231" s="155"/>
      <c r="H231" s="157">
        <f>H232</f>
        <v>244444.29</v>
      </c>
      <c r="I231" s="157">
        <f>I232</f>
        <v>26289.989999999998</v>
      </c>
      <c r="J231" s="157">
        <f>J232</f>
        <v>270734.28000000003</v>
      </c>
      <c r="K231" s="157" t="e">
        <f>K232+#REF!+#REF!+#REF!+#REF!</f>
        <v>#REF!</v>
      </c>
      <c r="L231" s="157">
        <f>L232</f>
        <v>230835.98</v>
      </c>
      <c r="M231" s="157">
        <f>M232+M257</f>
        <v>-7199.0199999999995</v>
      </c>
      <c r="N231" s="157">
        <f>N232+N257</f>
        <v>223636.96000000002</v>
      </c>
    </row>
    <row r="232" spans="1:14" ht="36" customHeight="1" x14ac:dyDescent="0.2">
      <c r="A232" s="158" t="s">
        <v>817</v>
      </c>
      <c r="B232" s="151" t="s">
        <v>130</v>
      </c>
      <c r="C232" s="151" t="s">
        <v>197</v>
      </c>
      <c r="D232" s="151" t="s">
        <v>187</v>
      </c>
      <c r="E232" s="150" t="s">
        <v>640</v>
      </c>
      <c r="F232" s="151"/>
      <c r="G232" s="157">
        <f>G233+G234+G235+G243+G245+G247+G251+G253+G255</f>
        <v>0</v>
      </c>
      <c r="H232" s="157">
        <f>H233+H234+H235+H243+H245+H247+H251+H253+H255+H257+H259+H242</f>
        <v>244444.29</v>
      </c>
      <c r="I232" s="157">
        <f>I233+I234+I235+I243+I245+I247+I251+I253+I255+I257+I259+I242</f>
        <v>26289.989999999998</v>
      </c>
      <c r="J232" s="156">
        <f>J233+J234+J235+J243+J245+J247+J251+J253+J255+J257+J259+J242</f>
        <v>270734.28000000003</v>
      </c>
      <c r="K232" s="157">
        <f>K233+K234+K235+K243+K245+K247+K251+K253+K255+K257+K259+K242+K249</f>
        <v>-1924.4799999999996</v>
      </c>
      <c r="L232" s="156">
        <f>L233+L234+L235+L243+L245+L247+L251+L253+L255+L257+L242+L249</f>
        <v>230835.98</v>
      </c>
      <c r="M232" s="157">
        <f>M233+M234+M235+M243+M245+M247+M251+M253+M255+M242+M249</f>
        <v>-7487.5199999999995</v>
      </c>
      <c r="N232" s="157">
        <f>N233+N234+N235+N243+N245+N247+N251+N253+N255+N242+N249</f>
        <v>223348.46000000002</v>
      </c>
    </row>
    <row r="233" spans="1:14" ht="17.25" customHeight="1" x14ac:dyDescent="0.2">
      <c r="A233" s="158" t="s">
        <v>469</v>
      </c>
      <c r="B233" s="151" t="s">
        <v>130</v>
      </c>
      <c r="C233" s="151" t="s">
        <v>197</v>
      </c>
      <c r="D233" s="151" t="s">
        <v>187</v>
      </c>
      <c r="E233" s="150" t="s">
        <v>639</v>
      </c>
      <c r="F233" s="151" t="s">
        <v>77</v>
      </c>
      <c r="G233" s="155"/>
      <c r="H233" s="156">
        <v>18791.29</v>
      </c>
      <c r="I233" s="157">
        <f>-1500+1851.48</f>
        <v>351.48</v>
      </c>
      <c r="J233" s="157">
        <f>H233+I233</f>
        <v>19142.77</v>
      </c>
      <c r="K233" s="157">
        <v>-1755.05</v>
      </c>
      <c r="L233" s="157">
        <f>19869.07+2000</f>
        <v>21869.07</v>
      </c>
      <c r="M233" s="157">
        <f>-9939.07+4895-1000</f>
        <v>-6044.07</v>
      </c>
      <c r="N233" s="157">
        <f>L233+M233</f>
        <v>15825</v>
      </c>
    </row>
    <row r="234" spans="1:14" ht="18.75" customHeight="1" x14ac:dyDescent="0.2">
      <c r="A234" s="158" t="s">
        <v>469</v>
      </c>
      <c r="B234" s="151" t="s">
        <v>130</v>
      </c>
      <c r="C234" s="151" t="s">
        <v>197</v>
      </c>
      <c r="D234" s="151" t="s">
        <v>187</v>
      </c>
      <c r="E234" s="150" t="s">
        <v>641</v>
      </c>
      <c r="F234" s="151" t="s">
        <v>77</v>
      </c>
      <c r="G234" s="155"/>
      <c r="H234" s="156">
        <v>44069.2</v>
      </c>
      <c r="I234" s="157">
        <v>-1729.49</v>
      </c>
      <c r="J234" s="157">
        <f t="shared" ref="J234:J257" si="145">H234+I234</f>
        <v>42339.71</v>
      </c>
      <c r="K234" s="157">
        <v>0</v>
      </c>
      <c r="L234" s="157">
        <f>47545-16557.49</f>
        <v>30987.51</v>
      </c>
      <c r="M234" s="157">
        <f>18662.49+134.1</f>
        <v>18796.59</v>
      </c>
      <c r="N234" s="157">
        <f t="shared" ref="N234:N235" si="146">L234+M234</f>
        <v>49784.1</v>
      </c>
    </row>
    <row r="235" spans="1:14" ht="18.75" customHeight="1" x14ac:dyDescent="0.2">
      <c r="A235" s="158" t="s">
        <v>470</v>
      </c>
      <c r="B235" s="151" t="s">
        <v>130</v>
      </c>
      <c r="C235" s="151" t="s">
        <v>197</v>
      </c>
      <c r="D235" s="151" t="s">
        <v>187</v>
      </c>
      <c r="E235" s="150" t="s">
        <v>639</v>
      </c>
      <c r="F235" s="151" t="s">
        <v>94</v>
      </c>
      <c r="G235" s="155"/>
      <c r="H235" s="156">
        <v>150</v>
      </c>
      <c r="I235" s="157">
        <v>0</v>
      </c>
      <c r="J235" s="157">
        <f t="shared" si="145"/>
        <v>150</v>
      </c>
      <c r="K235" s="157">
        <v>0</v>
      </c>
      <c r="L235" s="157">
        <v>150</v>
      </c>
      <c r="M235" s="157">
        <v>0</v>
      </c>
      <c r="N235" s="157">
        <f t="shared" si="146"/>
        <v>150</v>
      </c>
    </row>
    <row r="236" spans="1:14" ht="24.75" hidden="1" customHeight="1" x14ac:dyDescent="0.2">
      <c r="A236" s="158" t="s">
        <v>505</v>
      </c>
      <c r="B236" s="151" t="s">
        <v>130</v>
      </c>
      <c r="C236" s="151" t="s">
        <v>197</v>
      </c>
      <c r="D236" s="151" t="s">
        <v>187</v>
      </c>
      <c r="E236" s="150" t="s">
        <v>638</v>
      </c>
      <c r="F236" s="151"/>
      <c r="G236" s="205">
        <f>G237+G238</f>
        <v>0</v>
      </c>
      <c r="H236" s="156"/>
      <c r="I236" s="157">
        <f>I237+I238</f>
        <v>0</v>
      </c>
      <c r="J236" s="157">
        <f t="shared" si="145"/>
        <v>0</v>
      </c>
      <c r="K236" s="157">
        <f>K237+K238</f>
        <v>0</v>
      </c>
      <c r="L236" s="157">
        <f t="shared" ref="L236:L241" si="147">I236+J236</f>
        <v>0</v>
      </c>
      <c r="M236" s="157"/>
      <c r="N236" s="157">
        <f t="shared" ref="N236:N241" si="148">J236+K236</f>
        <v>0</v>
      </c>
    </row>
    <row r="237" spans="1:14" ht="24.75" hidden="1" customHeight="1" x14ac:dyDescent="0.2">
      <c r="A237" s="158" t="s">
        <v>76</v>
      </c>
      <c r="B237" s="151" t="s">
        <v>130</v>
      </c>
      <c r="C237" s="151" t="s">
        <v>197</v>
      </c>
      <c r="D237" s="151" t="s">
        <v>187</v>
      </c>
      <c r="E237" s="150" t="s">
        <v>638</v>
      </c>
      <c r="F237" s="151" t="s">
        <v>77</v>
      </c>
      <c r="G237" s="155"/>
      <c r="H237" s="156"/>
      <c r="I237" s="157"/>
      <c r="J237" s="157">
        <f t="shared" si="145"/>
        <v>0</v>
      </c>
      <c r="K237" s="157"/>
      <c r="L237" s="157">
        <f t="shared" si="147"/>
        <v>0</v>
      </c>
      <c r="M237" s="157"/>
      <c r="N237" s="157">
        <f t="shared" si="148"/>
        <v>0</v>
      </c>
    </row>
    <row r="238" spans="1:14" ht="24.75" hidden="1" customHeight="1" x14ac:dyDescent="0.2">
      <c r="A238" s="158" t="s">
        <v>78</v>
      </c>
      <c r="B238" s="151" t="s">
        <v>130</v>
      </c>
      <c r="C238" s="151" t="s">
        <v>197</v>
      </c>
      <c r="D238" s="151" t="s">
        <v>187</v>
      </c>
      <c r="E238" s="150" t="s">
        <v>638</v>
      </c>
      <c r="F238" s="151" t="s">
        <v>79</v>
      </c>
      <c r="G238" s="155"/>
      <c r="H238" s="156"/>
      <c r="I238" s="157"/>
      <c r="J238" s="157">
        <f t="shared" si="145"/>
        <v>0</v>
      </c>
      <c r="K238" s="157"/>
      <c r="L238" s="157">
        <f t="shared" si="147"/>
        <v>0</v>
      </c>
      <c r="M238" s="157"/>
      <c r="N238" s="157">
        <f t="shared" si="148"/>
        <v>0</v>
      </c>
    </row>
    <row r="239" spans="1:14" ht="24.75" hidden="1" customHeight="1" x14ac:dyDescent="0.2">
      <c r="A239" s="158" t="s">
        <v>506</v>
      </c>
      <c r="B239" s="151" t="s">
        <v>130</v>
      </c>
      <c r="C239" s="151" t="s">
        <v>197</v>
      </c>
      <c r="D239" s="151" t="s">
        <v>187</v>
      </c>
      <c r="E239" s="150" t="s">
        <v>637</v>
      </c>
      <c r="F239" s="151"/>
      <c r="G239" s="205">
        <f>G240+G241</f>
        <v>0</v>
      </c>
      <c r="H239" s="156"/>
      <c r="I239" s="157">
        <f>I240+I241</f>
        <v>0</v>
      </c>
      <c r="J239" s="157">
        <f t="shared" si="145"/>
        <v>0</v>
      </c>
      <c r="K239" s="157">
        <f>K240+K241</f>
        <v>0</v>
      </c>
      <c r="L239" s="157">
        <f t="shared" si="147"/>
        <v>0</v>
      </c>
      <c r="M239" s="157"/>
      <c r="N239" s="157">
        <f t="shared" si="148"/>
        <v>0</v>
      </c>
    </row>
    <row r="240" spans="1:14" ht="41.25" hidden="1" customHeight="1" x14ac:dyDescent="0.2">
      <c r="A240" s="158" t="s">
        <v>76</v>
      </c>
      <c r="B240" s="151" t="s">
        <v>130</v>
      </c>
      <c r="C240" s="151" t="s">
        <v>197</v>
      </c>
      <c r="D240" s="151" t="s">
        <v>187</v>
      </c>
      <c r="E240" s="150" t="s">
        <v>637</v>
      </c>
      <c r="F240" s="151" t="s">
        <v>77</v>
      </c>
      <c r="G240" s="155"/>
      <c r="H240" s="156"/>
      <c r="I240" s="157"/>
      <c r="J240" s="157">
        <f t="shared" si="145"/>
        <v>0</v>
      </c>
      <c r="K240" s="157"/>
      <c r="L240" s="157">
        <f t="shared" si="147"/>
        <v>0</v>
      </c>
      <c r="M240" s="157"/>
      <c r="N240" s="157">
        <f t="shared" si="148"/>
        <v>0</v>
      </c>
    </row>
    <row r="241" spans="1:14" ht="24.75" hidden="1" customHeight="1" x14ac:dyDescent="0.2">
      <c r="A241" s="158" t="s">
        <v>78</v>
      </c>
      <c r="B241" s="151" t="s">
        <v>130</v>
      </c>
      <c r="C241" s="151" t="s">
        <v>197</v>
      </c>
      <c r="D241" s="151" t="s">
        <v>187</v>
      </c>
      <c r="E241" s="150" t="s">
        <v>637</v>
      </c>
      <c r="F241" s="151" t="s">
        <v>79</v>
      </c>
      <c r="G241" s="155"/>
      <c r="H241" s="156"/>
      <c r="I241" s="157"/>
      <c r="J241" s="157">
        <f t="shared" si="145"/>
        <v>0</v>
      </c>
      <c r="K241" s="157"/>
      <c r="L241" s="157">
        <f t="shared" si="147"/>
        <v>0</v>
      </c>
      <c r="M241" s="157"/>
      <c r="N241" s="157">
        <f t="shared" si="148"/>
        <v>0</v>
      </c>
    </row>
    <row r="242" spans="1:14" ht="36.75" hidden="1" customHeight="1" x14ac:dyDescent="0.2">
      <c r="A242" s="158" t="s">
        <v>754</v>
      </c>
      <c r="B242" s="151" t="s">
        <v>130</v>
      </c>
      <c r="C242" s="151" t="s">
        <v>197</v>
      </c>
      <c r="D242" s="151" t="s">
        <v>187</v>
      </c>
      <c r="E242" s="150" t="s">
        <v>769</v>
      </c>
      <c r="F242" s="151" t="s">
        <v>79</v>
      </c>
      <c r="G242" s="155"/>
      <c r="H242" s="156">
        <v>0</v>
      </c>
      <c r="I242" s="157">
        <v>1120</v>
      </c>
      <c r="J242" s="157">
        <f>H242+I242</f>
        <v>1120</v>
      </c>
      <c r="K242" s="157">
        <v>0</v>
      </c>
      <c r="L242" s="157">
        <v>0</v>
      </c>
      <c r="M242" s="157"/>
      <c r="N242" s="157">
        <v>0</v>
      </c>
    </row>
    <row r="243" spans="1:14" ht="21.75" hidden="1" customHeight="1" x14ac:dyDescent="0.2">
      <c r="A243" s="158" t="s">
        <v>636</v>
      </c>
      <c r="B243" s="151" t="s">
        <v>130</v>
      </c>
      <c r="C243" s="151" t="s">
        <v>197</v>
      </c>
      <c r="D243" s="151" t="s">
        <v>187</v>
      </c>
      <c r="E243" s="150" t="s">
        <v>635</v>
      </c>
      <c r="F243" s="151"/>
      <c r="G243" s="155"/>
      <c r="H243" s="156">
        <f>H244</f>
        <v>624</v>
      </c>
      <c r="I243" s="156">
        <f>I244</f>
        <v>0</v>
      </c>
      <c r="J243" s="157">
        <f t="shared" si="145"/>
        <v>624</v>
      </c>
      <c r="K243" s="156">
        <f>K244</f>
        <v>0</v>
      </c>
      <c r="L243" s="157">
        <f>L244</f>
        <v>0</v>
      </c>
      <c r="M243" s="157"/>
      <c r="N243" s="157">
        <f>N244</f>
        <v>0</v>
      </c>
    </row>
    <row r="244" spans="1:14" ht="20.25" hidden="1" customHeight="1" x14ac:dyDescent="0.2">
      <c r="A244" s="158" t="s">
        <v>78</v>
      </c>
      <c r="B244" s="151" t="s">
        <v>130</v>
      </c>
      <c r="C244" s="151" t="s">
        <v>197</v>
      </c>
      <c r="D244" s="151" t="s">
        <v>187</v>
      </c>
      <c r="E244" s="150" t="s">
        <v>635</v>
      </c>
      <c r="F244" s="151" t="s">
        <v>79</v>
      </c>
      <c r="G244" s="155"/>
      <c r="H244" s="156">
        <v>624</v>
      </c>
      <c r="I244" s="157">
        <v>0</v>
      </c>
      <c r="J244" s="157">
        <f t="shared" si="145"/>
        <v>624</v>
      </c>
      <c r="K244" s="157">
        <v>0</v>
      </c>
      <c r="L244" s="157">
        <v>0</v>
      </c>
      <c r="M244" s="157"/>
      <c r="N244" s="157">
        <v>0</v>
      </c>
    </row>
    <row r="245" spans="1:14" ht="107.25" customHeight="1" x14ac:dyDescent="0.2">
      <c r="A245" s="158" t="s">
        <v>794</v>
      </c>
      <c r="B245" s="151" t="s">
        <v>130</v>
      </c>
      <c r="C245" s="151" t="s">
        <v>197</v>
      </c>
      <c r="D245" s="151" t="s">
        <v>187</v>
      </c>
      <c r="E245" s="150" t="s">
        <v>634</v>
      </c>
      <c r="F245" s="151"/>
      <c r="G245" s="155"/>
      <c r="H245" s="156">
        <f>H246</f>
        <v>174462.7</v>
      </c>
      <c r="I245" s="157">
        <f>I246</f>
        <v>5065</v>
      </c>
      <c r="J245" s="157">
        <f t="shared" si="145"/>
        <v>179527.7</v>
      </c>
      <c r="K245" s="157">
        <f>K246</f>
        <v>-3826.2</v>
      </c>
      <c r="L245" s="157">
        <f>L246</f>
        <v>173034.6</v>
      </c>
      <c r="M245" s="157">
        <f t="shared" ref="M245:N245" si="149">M246</f>
        <v>-21120.14</v>
      </c>
      <c r="N245" s="157">
        <f t="shared" si="149"/>
        <v>151914.46000000002</v>
      </c>
    </row>
    <row r="246" spans="1:14" ht="31.5" customHeight="1" x14ac:dyDescent="0.2">
      <c r="A246" s="158" t="s">
        <v>76</v>
      </c>
      <c r="B246" s="151" t="s">
        <v>130</v>
      </c>
      <c r="C246" s="151" t="s">
        <v>197</v>
      </c>
      <c r="D246" s="151" t="s">
        <v>187</v>
      </c>
      <c r="E246" s="150" t="s">
        <v>634</v>
      </c>
      <c r="F246" s="151" t="s">
        <v>77</v>
      </c>
      <c r="G246" s="155"/>
      <c r="H246" s="156">
        <v>174462.7</v>
      </c>
      <c r="I246" s="157">
        <v>5065</v>
      </c>
      <c r="J246" s="157">
        <f t="shared" si="145"/>
        <v>179527.7</v>
      </c>
      <c r="K246" s="157">
        <v>-3826.2</v>
      </c>
      <c r="L246" s="157">
        <f>177297.6-4263</f>
        <v>173034.6</v>
      </c>
      <c r="M246" s="157">
        <f>-21120.14</f>
        <v>-21120.14</v>
      </c>
      <c r="N246" s="157">
        <f>L246+M246</f>
        <v>151914.46000000002</v>
      </c>
    </row>
    <row r="247" spans="1:14" ht="21.75" customHeight="1" x14ac:dyDescent="0.2">
      <c r="A247" s="158" t="s">
        <v>793</v>
      </c>
      <c r="B247" s="151" t="s">
        <v>130</v>
      </c>
      <c r="C247" s="151" t="s">
        <v>197</v>
      </c>
      <c r="D247" s="151" t="s">
        <v>187</v>
      </c>
      <c r="E247" s="150" t="s">
        <v>632</v>
      </c>
      <c r="F247" s="151"/>
      <c r="G247" s="155"/>
      <c r="H247" s="156">
        <f>H248</f>
        <v>1736</v>
      </c>
      <c r="I247" s="157">
        <f>I248</f>
        <v>0</v>
      </c>
      <c r="J247" s="157">
        <f t="shared" si="145"/>
        <v>1736</v>
      </c>
      <c r="K247" s="157">
        <f>K248</f>
        <v>0</v>
      </c>
      <c r="L247" s="157">
        <f>L248</f>
        <v>1667.6</v>
      </c>
      <c r="M247" s="157">
        <f t="shared" ref="M247:N247" si="150">M248</f>
        <v>-647.6</v>
      </c>
      <c r="N247" s="157">
        <f t="shared" si="150"/>
        <v>1019.9999999999999</v>
      </c>
    </row>
    <row r="248" spans="1:14" ht="22.5" customHeight="1" x14ac:dyDescent="0.2">
      <c r="A248" s="158" t="s">
        <v>78</v>
      </c>
      <c r="B248" s="151" t="s">
        <v>130</v>
      </c>
      <c r="C248" s="151" t="s">
        <v>197</v>
      </c>
      <c r="D248" s="151" t="s">
        <v>187</v>
      </c>
      <c r="E248" s="150" t="s">
        <v>632</v>
      </c>
      <c r="F248" s="151" t="s">
        <v>79</v>
      </c>
      <c r="G248" s="155"/>
      <c r="H248" s="156">
        <v>1736</v>
      </c>
      <c r="I248" s="157">
        <v>0</v>
      </c>
      <c r="J248" s="157">
        <f t="shared" si="145"/>
        <v>1736</v>
      </c>
      <c r="K248" s="157">
        <v>0</v>
      </c>
      <c r="L248" s="157">
        <v>1667.6</v>
      </c>
      <c r="M248" s="157">
        <v>-647.6</v>
      </c>
      <c r="N248" s="157">
        <f>L248+M248</f>
        <v>1019.9999999999999</v>
      </c>
    </row>
    <row r="249" spans="1:14" ht="22.5" hidden="1" customHeight="1" x14ac:dyDescent="0.2">
      <c r="A249" s="158" t="s">
        <v>784</v>
      </c>
      <c r="B249" s="151" t="s">
        <v>130</v>
      </c>
      <c r="C249" s="151" t="s">
        <v>197</v>
      </c>
      <c r="D249" s="151" t="s">
        <v>187</v>
      </c>
      <c r="E249" s="150" t="s">
        <v>768</v>
      </c>
      <c r="F249" s="151"/>
      <c r="G249" s="155"/>
      <c r="H249" s="156"/>
      <c r="I249" s="157"/>
      <c r="J249" s="157"/>
      <c r="K249" s="157">
        <f>K250</f>
        <v>2070</v>
      </c>
      <c r="L249" s="157">
        <f>L250</f>
        <v>0</v>
      </c>
      <c r="M249" s="157"/>
      <c r="N249" s="157">
        <f>N250</f>
        <v>0</v>
      </c>
    </row>
    <row r="250" spans="1:14" ht="22.5" hidden="1" customHeight="1" x14ac:dyDescent="0.2">
      <c r="A250" s="158" t="s">
        <v>78</v>
      </c>
      <c r="B250" s="151" t="s">
        <v>130</v>
      </c>
      <c r="C250" s="151" t="s">
        <v>197</v>
      </c>
      <c r="D250" s="151" t="s">
        <v>187</v>
      </c>
      <c r="E250" s="150" t="s">
        <v>768</v>
      </c>
      <c r="F250" s="151" t="s">
        <v>79</v>
      </c>
      <c r="G250" s="155"/>
      <c r="H250" s="156"/>
      <c r="I250" s="157"/>
      <c r="J250" s="157"/>
      <c r="K250" s="157">
        <v>2070</v>
      </c>
      <c r="L250" s="157">
        <v>0</v>
      </c>
      <c r="M250" s="157"/>
      <c r="N250" s="157">
        <v>0</v>
      </c>
    </row>
    <row r="251" spans="1:14" ht="38.25" customHeight="1" x14ac:dyDescent="0.2">
      <c r="A251" s="158" t="s">
        <v>633</v>
      </c>
      <c r="B251" s="151" t="s">
        <v>130</v>
      </c>
      <c r="C251" s="151" t="s">
        <v>197</v>
      </c>
      <c r="D251" s="151" t="s">
        <v>187</v>
      </c>
      <c r="E251" s="150" t="s">
        <v>631</v>
      </c>
      <c r="F251" s="151"/>
      <c r="G251" s="155"/>
      <c r="H251" s="156">
        <f>H252</f>
        <v>2000</v>
      </c>
      <c r="I251" s="157">
        <f>I252</f>
        <v>0</v>
      </c>
      <c r="J251" s="157">
        <f t="shared" si="145"/>
        <v>2000</v>
      </c>
      <c r="K251" s="157">
        <f>K252</f>
        <v>0</v>
      </c>
      <c r="L251" s="157">
        <f>L252</f>
        <v>2000</v>
      </c>
      <c r="M251" s="157">
        <f t="shared" ref="M251:N251" si="151">M252</f>
        <v>0</v>
      </c>
      <c r="N251" s="157">
        <f t="shared" si="151"/>
        <v>2000</v>
      </c>
    </row>
    <row r="252" spans="1:14" ht="18.75" customHeight="1" x14ac:dyDescent="0.2">
      <c r="A252" s="158" t="s">
        <v>78</v>
      </c>
      <c r="B252" s="151" t="s">
        <v>130</v>
      </c>
      <c r="C252" s="151" t="s">
        <v>197</v>
      </c>
      <c r="D252" s="151" t="s">
        <v>187</v>
      </c>
      <c r="E252" s="150" t="s">
        <v>631</v>
      </c>
      <c r="F252" s="151" t="s">
        <v>79</v>
      </c>
      <c r="G252" s="155"/>
      <c r="H252" s="156">
        <v>2000</v>
      </c>
      <c r="I252" s="157">
        <v>0</v>
      </c>
      <c r="J252" s="157">
        <f t="shared" si="145"/>
        <v>2000</v>
      </c>
      <c r="K252" s="157">
        <v>0</v>
      </c>
      <c r="L252" s="157">
        <v>2000</v>
      </c>
      <c r="M252" s="157">
        <v>0</v>
      </c>
      <c r="N252" s="157">
        <f>L252+M252</f>
        <v>2000</v>
      </c>
    </row>
    <row r="253" spans="1:14" ht="32.25" customHeight="1" x14ac:dyDescent="0.2">
      <c r="A253" s="158" t="s">
        <v>792</v>
      </c>
      <c r="B253" s="151" t="s">
        <v>130</v>
      </c>
      <c r="C253" s="151" t="s">
        <v>197</v>
      </c>
      <c r="D253" s="151" t="s">
        <v>187</v>
      </c>
      <c r="E253" s="150" t="s">
        <v>629</v>
      </c>
      <c r="F253" s="151"/>
      <c r="G253" s="155"/>
      <c r="H253" s="156">
        <f>H254</f>
        <v>1831</v>
      </c>
      <c r="I253" s="157">
        <f>I254</f>
        <v>0</v>
      </c>
      <c r="J253" s="157">
        <f t="shared" si="145"/>
        <v>1831</v>
      </c>
      <c r="K253" s="157">
        <f>K254</f>
        <v>0</v>
      </c>
      <c r="L253" s="157">
        <f>L254</f>
        <v>1115.2</v>
      </c>
      <c r="M253" s="157">
        <f t="shared" ref="M253:N253" si="152">M254</f>
        <v>1512.7</v>
      </c>
      <c r="N253" s="157">
        <f t="shared" si="152"/>
        <v>2627.9</v>
      </c>
    </row>
    <row r="254" spans="1:14" ht="16.5" customHeight="1" x14ac:dyDescent="0.2">
      <c r="A254" s="158" t="s">
        <v>78</v>
      </c>
      <c r="B254" s="151" t="s">
        <v>130</v>
      </c>
      <c r="C254" s="151" t="s">
        <v>197</v>
      </c>
      <c r="D254" s="151" t="s">
        <v>187</v>
      </c>
      <c r="E254" s="150" t="s">
        <v>629</v>
      </c>
      <c r="F254" s="151" t="s">
        <v>79</v>
      </c>
      <c r="G254" s="155"/>
      <c r="H254" s="156">
        <v>1831</v>
      </c>
      <c r="I254" s="157">
        <v>0</v>
      </c>
      <c r="J254" s="157">
        <f t="shared" si="145"/>
        <v>1831</v>
      </c>
      <c r="K254" s="157">
        <v>0</v>
      </c>
      <c r="L254" s="157">
        <v>1115.2</v>
      </c>
      <c r="M254" s="157">
        <v>1512.7</v>
      </c>
      <c r="N254" s="157">
        <f>L254+M254</f>
        <v>2627.9</v>
      </c>
    </row>
    <row r="255" spans="1:14" ht="30.75" customHeight="1" x14ac:dyDescent="0.2">
      <c r="A255" s="158" t="s">
        <v>628</v>
      </c>
      <c r="B255" s="151" t="s">
        <v>130</v>
      </c>
      <c r="C255" s="151" t="s">
        <v>197</v>
      </c>
      <c r="D255" s="151" t="s">
        <v>187</v>
      </c>
      <c r="E255" s="150" t="s">
        <v>630</v>
      </c>
      <c r="F255" s="151"/>
      <c r="G255" s="155"/>
      <c r="H255" s="156">
        <f>H256</f>
        <v>280.10000000000002</v>
      </c>
      <c r="I255" s="157">
        <f>I256</f>
        <v>0</v>
      </c>
      <c r="J255" s="157">
        <f t="shared" si="145"/>
        <v>280.10000000000002</v>
      </c>
      <c r="K255" s="157">
        <f>K256</f>
        <v>0</v>
      </c>
      <c r="L255" s="157">
        <f>L256</f>
        <v>12</v>
      </c>
      <c r="M255" s="157">
        <f t="shared" ref="M255:N255" si="153">M256</f>
        <v>15</v>
      </c>
      <c r="N255" s="157">
        <f t="shared" si="153"/>
        <v>27</v>
      </c>
    </row>
    <row r="256" spans="1:14" ht="18.75" customHeight="1" x14ac:dyDescent="0.2">
      <c r="A256" s="158" t="s">
        <v>78</v>
      </c>
      <c r="B256" s="151" t="s">
        <v>130</v>
      </c>
      <c r="C256" s="151" t="s">
        <v>197</v>
      </c>
      <c r="D256" s="151" t="s">
        <v>187</v>
      </c>
      <c r="E256" s="150" t="s">
        <v>630</v>
      </c>
      <c r="F256" s="151" t="s">
        <v>79</v>
      </c>
      <c r="G256" s="155"/>
      <c r="H256" s="156">
        <v>280.10000000000002</v>
      </c>
      <c r="I256" s="157">
        <v>0</v>
      </c>
      <c r="J256" s="157">
        <f t="shared" si="145"/>
        <v>280.10000000000002</v>
      </c>
      <c r="K256" s="157">
        <v>0</v>
      </c>
      <c r="L256" s="157">
        <v>12</v>
      </c>
      <c r="M256" s="157">
        <v>15</v>
      </c>
      <c r="N256" s="157">
        <f>L256+M256</f>
        <v>27</v>
      </c>
    </row>
    <row r="257" spans="1:14" ht="31.5" customHeight="1" x14ac:dyDescent="0.2">
      <c r="A257" s="158" t="s">
        <v>714</v>
      </c>
      <c r="B257" s="151" t="s">
        <v>130</v>
      </c>
      <c r="C257" s="151" t="s">
        <v>197</v>
      </c>
      <c r="D257" s="151" t="s">
        <v>187</v>
      </c>
      <c r="E257" s="150" t="s">
        <v>868</v>
      </c>
      <c r="F257" s="151" t="s">
        <v>79</v>
      </c>
      <c r="G257" s="155"/>
      <c r="H257" s="156">
        <v>500</v>
      </c>
      <c r="I257" s="157">
        <v>1000</v>
      </c>
      <c r="J257" s="157">
        <f t="shared" si="145"/>
        <v>1500</v>
      </c>
      <c r="K257" s="157">
        <v>168</v>
      </c>
      <c r="L257" s="157">
        <v>0</v>
      </c>
      <c r="M257" s="157">
        <v>288.5</v>
      </c>
      <c r="N257" s="157">
        <f>L257+M257</f>
        <v>288.5</v>
      </c>
    </row>
    <row r="258" spans="1:14" s="13" customFormat="1" ht="21.75" customHeight="1" x14ac:dyDescent="0.2">
      <c r="A258" s="235" t="s">
        <v>704</v>
      </c>
      <c r="B258" s="149" t="s">
        <v>130</v>
      </c>
      <c r="C258" s="149" t="s">
        <v>197</v>
      </c>
      <c r="D258" s="149" t="s">
        <v>189</v>
      </c>
      <c r="E258" s="152"/>
      <c r="F258" s="149"/>
      <c r="G258" s="163"/>
      <c r="H258" s="176"/>
      <c r="I258" s="176"/>
      <c r="J258" s="176"/>
      <c r="K258" s="176"/>
      <c r="L258" s="176">
        <f>L259+L275+L274</f>
        <v>21560</v>
      </c>
      <c r="M258" s="176">
        <f t="shared" ref="M258:N258" si="154">M259+M275+M274</f>
        <v>1657</v>
      </c>
      <c r="N258" s="176">
        <f t="shared" si="154"/>
        <v>23217</v>
      </c>
    </row>
    <row r="259" spans="1:14" ht="29.25" customHeight="1" x14ac:dyDescent="0.2">
      <c r="A259" s="158" t="s">
        <v>753</v>
      </c>
      <c r="B259" s="151" t="s">
        <v>130</v>
      </c>
      <c r="C259" s="151" t="s">
        <v>197</v>
      </c>
      <c r="D259" s="151" t="s">
        <v>189</v>
      </c>
      <c r="E259" s="150" t="s">
        <v>770</v>
      </c>
      <c r="F259" s="151"/>
      <c r="G259" s="155"/>
      <c r="H259" s="157">
        <f t="shared" ref="H259:K259" si="155">H260+H263</f>
        <v>0</v>
      </c>
      <c r="I259" s="157">
        <f t="shared" si="155"/>
        <v>20483</v>
      </c>
      <c r="J259" s="157">
        <f t="shared" si="155"/>
        <v>20483</v>
      </c>
      <c r="K259" s="157">
        <f t="shared" si="155"/>
        <v>1418.7700000000002</v>
      </c>
      <c r="L259" s="157">
        <f>L260+L263</f>
        <v>21560</v>
      </c>
      <c r="M259" s="157">
        <f t="shared" ref="M259:N259" si="156">M260+M263</f>
        <v>1657</v>
      </c>
      <c r="N259" s="157">
        <f t="shared" si="156"/>
        <v>23217</v>
      </c>
    </row>
    <row r="260" spans="1:14" ht="24" customHeight="1" x14ac:dyDescent="0.2">
      <c r="A260" s="158" t="s">
        <v>505</v>
      </c>
      <c r="B260" s="151" t="s">
        <v>130</v>
      </c>
      <c r="C260" s="151" t="s">
        <v>197</v>
      </c>
      <c r="D260" s="151" t="s">
        <v>189</v>
      </c>
      <c r="E260" s="150" t="s">
        <v>638</v>
      </c>
      <c r="F260" s="151"/>
      <c r="G260" s="155"/>
      <c r="H260" s="157">
        <f t="shared" ref="H260:L260" si="157">H261+H262</f>
        <v>0</v>
      </c>
      <c r="I260" s="157">
        <f t="shared" si="157"/>
        <v>5750</v>
      </c>
      <c r="J260" s="157">
        <f t="shared" si="157"/>
        <v>5750</v>
      </c>
      <c r="K260" s="157">
        <f t="shared" si="157"/>
        <v>80.39</v>
      </c>
      <c r="L260" s="157">
        <f t="shared" si="157"/>
        <v>5750</v>
      </c>
      <c r="M260" s="157">
        <f t="shared" ref="M260:N260" si="158">M261+M262</f>
        <v>1040.5999999999999</v>
      </c>
      <c r="N260" s="157">
        <f t="shared" si="158"/>
        <v>6790.6</v>
      </c>
    </row>
    <row r="261" spans="1:14" ht="27.75" customHeight="1" x14ac:dyDescent="0.2">
      <c r="A261" s="158" t="s">
        <v>76</v>
      </c>
      <c r="B261" s="151" t="s">
        <v>130</v>
      </c>
      <c r="C261" s="151" t="s">
        <v>197</v>
      </c>
      <c r="D261" s="151" t="s">
        <v>189</v>
      </c>
      <c r="E261" s="150" t="s">
        <v>638</v>
      </c>
      <c r="F261" s="151" t="s">
        <v>77</v>
      </c>
      <c r="G261" s="155"/>
      <c r="H261" s="157">
        <v>0</v>
      </c>
      <c r="I261" s="157">
        <v>5550</v>
      </c>
      <c r="J261" s="157">
        <f>H261+I261</f>
        <v>5550</v>
      </c>
      <c r="K261" s="157">
        <v>80.39</v>
      </c>
      <c r="L261" s="157">
        <v>5550</v>
      </c>
      <c r="M261" s="157">
        <f>108+1032.6</f>
        <v>1140.5999999999999</v>
      </c>
      <c r="N261" s="157">
        <f>L261+M261</f>
        <v>6690.6</v>
      </c>
    </row>
    <row r="262" spans="1:14" ht="18.75" customHeight="1" x14ac:dyDescent="0.2">
      <c r="A262" s="158" t="s">
        <v>78</v>
      </c>
      <c r="B262" s="151" t="s">
        <v>130</v>
      </c>
      <c r="C262" s="151" t="s">
        <v>197</v>
      </c>
      <c r="D262" s="151" t="s">
        <v>189</v>
      </c>
      <c r="E262" s="150" t="s">
        <v>638</v>
      </c>
      <c r="F262" s="151" t="s">
        <v>79</v>
      </c>
      <c r="G262" s="155"/>
      <c r="H262" s="157">
        <v>0</v>
      </c>
      <c r="I262" s="157">
        <v>200</v>
      </c>
      <c r="J262" s="157">
        <f>H262+I262</f>
        <v>200</v>
      </c>
      <c r="K262" s="157">
        <v>0</v>
      </c>
      <c r="L262" s="157">
        <v>200</v>
      </c>
      <c r="M262" s="157">
        <v>-100</v>
      </c>
      <c r="N262" s="157">
        <f>L262+M262</f>
        <v>100</v>
      </c>
    </row>
    <row r="263" spans="1:14" ht="22.5" customHeight="1" x14ac:dyDescent="0.2">
      <c r="A263" s="158" t="s">
        <v>506</v>
      </c>
      <c r="B263" s="151" t="s">
        <v>130</v>
      </c>
      <c r="C263" s="151" t="s">
        <v>197</v>
      </c>
      <c r="D263" s="151" t="s">
        <v>189</v>
      </c>
      <c r="E263" s="150" t="s">
        <v>637</v>
      </c>
      <c r="F263" s="151"/>
      <c r="G263" s="155"/>
      <c r="H263" s="157">
        <f t="shared" ref="H263:N263" si="159">H264+H265</f>
        <v>0</v>
      </c>
      <c r="I263" s="157">
        <f t="shared" si="159"/>
        <v>14733</v>
      </c>
      <c r="J263" s="157">
        <f t="shared" si="159"/>
        <v>14733</v>
      </c>
      <c r="K263" s="157">
        <f t="shared" si="159"/>
        <v>1338.38</v>
      </c>
      <c r="L263" s="157">
        <f t="shared" si="159"/>
        <v>15810</v>
      </c>
      <c r="M263" s="157">
        <f t="shared" si="159"/>
        <v>616.40000000000009</v>
      </c>
      <c r="N263" s="157">
        <f t="shared" si="159"/>
        <v>16426.400000000001</v>
      </c>
    </row>
    <row r="264" spans="1:14" ht="33.75" customHeight="1" x14ac:dyDescent="0.2">
      <c r="A264" s="158" t="s">
        <v>76</v>
      </c>
      <c r="B264" s="151" t="s">
        <v>130</v>
      </c>
      <c r="C264" s="151" t="s">
        <v>197</v>
      </c>
      <c r="D264" s="151" t="s">
        <v>189</v>
      </c>
      <c r="E264" s="150" t="s">
        <v>637</v>
      </c>
      <c r="F264" s="151" t="s">
        <v>77</v>
      </c>
      <c r="G264" s="155"/>
      <c r="H264" s="157">
        <v>0</v>
      </c>
      <c r="I264" s="157">
        <v>14013</v>
      </c>
      <c r="J264" s="157">
        <f>H264+I264</f>
        <v>14013</v>
      </c>
      <c r="K264" s="157">
        <v>1338.38</v>
      </c>
      <c r="L264" s="157">
        <f>12090+3000</f>
        <v>15090</v>
      </c>
      <c r="M264" s="157">
        <f>-1878+2864.4</f>
        <v>986.40000000000009</v>
      </c>
      <c r="N264" s="157">
        <f>L264+M264</f>
        <v>16076.4</v>
      </c>
    </row>
    <row r="265" spans="1:14" ht="18.75" customHeight="1" x14ac:dyDescent="0.2">
      <c r="A265" s="158" t="s">
        <v>78</v>
      </c>
      <c r="B265" s="151" t="s">
        <v>130</v>
      </c>
      <c r="C265" s="151" t="s">
        <v>197</v>
      </c>
      <c r="D265" s="151" t="s">
        <v>189</v>
      </c>
      <c r="E265" s="150" t="s">
        <v>637</v>
      </c>
      <c r="F265" s="151" t="s">
        <v>79</v>
      </c>
      <c r="G265" s="155"/>
      <c r="H265" s="157">
        <v>0</v>
      </c>
      <c r="I265" s="157">
        <v>720</v>
      </c>
      <c r="J265" s="157">
        <f>H265+I265</f>
        <v>720</v>
      </c>
      <c r="K265" s="157">
        <v>0</v>
      </c>
      <c r="L265" s="157">
        <v>720</v>
      </c>
      <c r="M265" s="157">
        <v>-370</v>
      </c>
      <c r="N265" s="157">
        <f>L265+M265</f>
        <v>350</v>
      </c>
    </row>
    <row r="266" spans="1:14" s="13" customFormat="1" ht="18.75" hidden="1" customHeight="1" x14ac:dyDescent="0.2">
      <c r="A266" s="235" t="s">
        <v>704</v>
      </c>
      <c r="B266" s="149" t="s">
        <v>130</v>
      </c>
      <c r="C266" s="149" t="s">
        <v>197</v>
      </c>
      <c r="D266" s="149" t="s">
        <v>189</v>
      </c>
      <c r="E266" s="152"/>
      <c r="F266" s="149"/>
      <c r="G266" s="176">
        <f t="shared" ref="G266:L266" si="160">G267+G270+G273</f>
        <v>0</v>
      </c>
      <c r="H266" s="176">
        <f t="shared" si="160"/>
        <v>21483</v>
      </c>
      <c r="I266" s="176">
        <f t="shared" si="160"/>
        <v>-21483</v>
      </c>
      <c r="J266" s="176">
        <f t="shared" si="160"/>
        <v>0</v>
      </c>
      <c r="K266" s="176">
        <f t="shared" si="160"/>
        <v>0</v>
      </c>
      <c r="L266" s="176">
        <f t="shared" si="160"/>
        <v>-21483</v>
      </c>
      <c r="M266" s="176"/>
      <c r="N266" s="157">
        <f t="shared" ref="N266:N273" si="161">L266+M266</f>
        <v>-21483</v>
      </c>
    </row>
    <row r="267" spans="1:14" s="13" customFormat="1" ht="18.75" hidden="1" customHeight="1" x14ac:dyDescent="0.2">
      <c r="A267" s="158" t="s">
        <v>505</v>
      </c>
      <c r="B267" s="151" t="s">
        <v>130</v>
      </c>
      <c r="C267" s="151" t="s">
        <v>197</v>
      </c>
      <c r="D267" s="151" t="s">
        <v>189</v>
      </c>
      <c r="E267" s="150" t="s">
        <v>638</v>
      </c>
      <c r="F267" s="151"/>
      <c r="G267" s="157">
        <f>G268+G269</f>
        <v>0</v>
      </c>
      <c r="H267" s="157">
        <f>H268+H269</f>
        <v>5750</v>
      </c>
      <c r="I267" s="157">
        <f>I268+I269</f>
        <v>-5750</v>
      </c>
      <c r="J267" s="157">
        <f>H267+I267</f>
        <v>0</v>
      </c>
      <c r="K267" s="157">
        <f>K268+K269</f>
        <v>0</v>
      </c>
      <c r="L267" s="157">
        <f>I267+J267</f>
        <v>-5750</v>
      </c>
      <c r="M267" s="157"/>
      <c r="N267" s="157">
        <f t="shared" si="161"/>
        <v>-5750</v>
      </c>
    </row>
    <row r="268" spans="1:14" s="13" customFormat="1" ht="30.75" hidden="1" customHeight="1" x14ac:dyDescent="0.2">
      <c r="A268" s="158" t="s">
        <v>76</v>
      </c>
      <c r="B268" s="151" t="s">
        <v>130</v>
      </c>
      <c r="C268" s="151" t="s">
        <v>197</v>
      </c>
      <c r="D268" s="151" t="s">
        <v>189</v>
      </c>
      <c r="E268" s="150" t="s">
        <v>638</v>
      </c>
      <c r="F268" s="151" t="s">
        <v>77</v>
      </c>
      <c r="G268" s="155"/>
      <c r="H268" s="156">
        <v>5550</v>
      </c>
      <c r="I268" s="157">
        <v>-5550</v>
      </c>
      <c r="J268" s="157">
        <f t="shared" ref="J268:J273" si="162">H268+I268</f>
        <v>0</v>
      </c>
      <c r="K268" s="157">
        <v>0</v>
      </c>
      <c r="L268" s="157">
        <f t="shared" ref="L268:L273" si="163">I268+J268</f>
        <v>-5550</v>
      </c>
      <c r="M268" s="157"/>
      <c r="N268" s="157">
        <f t="shared" si="161"/>
        <v>-5550</v>
      </c>
    </row>
    <row r="269" spans="1:14" s="13" customFormat="1" ht="18.75" hidden="1" customHeight="1" x14ac:dyDescent="0.2">
      <c r="A269" s="158" t="s">
        <v>78</v>
      </c>
      <c r="B269" s="151" t="s">
        <v>130</v>
      </c>
      <c r="C269" s="151" t="s">
        <v>197</v>
      </c>
      <c r="D269" s="151" t="s">
        <v>189</v>
      </c>
      <c r="E269" s="150" t="s">
        <v>638</v>
      </c>
      <c r="F269" s="151" t="s">
        <v>79</v>
      </c>
      <c r="G269" s="155"/>
      <c r="H269" s="156">
        <v>200</v>
      </c>
      <c r="I269" s="157">
        <v>-200</v>
      </c>
      <c r="J269" s="157">
        <f t="shared" si="162"/>
        <v>0</v>
      </c>
      <c r="K269" s="157">
        <v>0</v>
      </c>
      <c r="L269" s="157">
        <f t="shared" si="163"/>
        <v>-200</v>
      </c>
      <c r="M269" s="157"/>
      <c r="N269" s="157">
        <f t="shared" si="161"/>
        <v>-200</v>
      </c>
    </row>
    <row r="270" spans="1:14" ht="18.75" hidden="1" customHeight="1" x14ac:dyDescent="0.2">
      <c r="A270" s="158" t="s">
        <v>506</v>
      </c>
      <c r="B270" s="151" t="s">
        <v>130</v>
      </c>
      <c r="C270" s="151" t="s">
        <v>197</v>
      </c>
      <c r="D270" s="151" t="s">
        <v>189</v>
      </c>
      <c r="E270" s="150" t="s">
        <v>637</v>
      </c>
      <c r="F270" s="151"/>
      <c r="G270" s="205">
        <f>G271+G272</f>
        <v>0</v>
      </c>
      <c r="H270" s="156">
        <f>H271+H272</f>
        <v>14733</v>
      </c>
      <c r="I270" s="157">
        <f>I271+I272</f>
        <v>-14733</v>
      </c>
      <c r="J270" s="157">
        <f t="shared" si="162"/>
        <v>0</v>
      </c>
      <c r="K270" s="157">
        <f>K271+K272</f>
        <v>0</v>
      </c>
      <c r="L270" s="157">
        <f t="shared" si="163"/>
        <v>-14733</v>
      </c>
      <c r="M270" s="157"/>
      <c r="N270" s="157">
        <f t="shared" si="161"/>
        <v>-14733</v>
      </c>
    </row>
    <row r="271" spans="1:14" ht="33.75" hidden="1" customHeight="1" x14ac:dyDescent="0.2">
      <c r="A271" s="158" t="s">
        <v>76</v>
      </c>
      <c r="B271" s="151" t="s">
        <v>130</v>
      </c>
      <c r="C271" s="151" t="s">
        <v>197</v>
      </c>
      <c r="D271" s="151" t="s">
        <v>189</v>
      </c>
      <c r="E271" s="150" t="s">
        <v>637</v>
      </c>
      <c r="F271" s="151" t="s">
        <v>77</v>
      </c>
      <c r="G271" s="155"/>
      <c r="H271" s="156">
        <v>14013</v>
      </c>
      <c r="I271" s="157">
        <v>-14013</v>
      </c>
      <c r="J271" s="157">
        <f t="shared" si="162"/>
        <v>0</v>
      </c>
      <c r="K271" s="157">
        <v>0</v>
      </c>
      <c r="L271" s="157">
        <f t="shared" si="163"/>
        <v>-14013</v>
      </c>
      <c r="M271" s="157"/>
      <c r="N271" s="157">
        <f t="shared" si="161"/>
        <v>-14013</v>
      </c>
    </row>
    <row r="272" spans="1:14" ht="18.75" hidden="1" customHeight="1" x14ac:dyDescent="0.2">
      <c r="A272" s="158" t="s">
        <v>78</v>
      </c>
      <c r="B272" s="151" t="s">
        <v>130</v>
      </c>
      <c r="C272" s="151" t="s">
        <v>197</v>
      </c>
      <c r="D272" s="151" t="s">
        <v>189</v>
      </c>
      <c r="E272" s="150" t="s">
        <v>637</v>
      </c>
      <c r="F272" s="151" t="s">
        <v>79</v>
      </c>
      <c r="G272" s="155"/>
      <c r="H272" s="156">
        <v>720</v>
      </c>
      <c r="I272" s="157">
        <v>-720</v>
      </c>
      <c r="J272" s="157">
        <f t="shared" si="162"/>
        <v>0</v>
      </c>
      <c r="K272" s="157">
        <v>0</v>
      </c>
      <c r="L272" s="157">
        <f t="shared" si="163"/>
        <v>-720</v>
      </c>
      <c r="M272" s="157"/>
      <c r="N272" s="157">
        <f t="shared" si="161"/>
        <v>-720</v>
      </c>
    </row>
    <row r="273" spans="1:14" ht="33.75" hidden="1" customHeight="1" x14ac:dyDescent="0.2">
      <c r="A273" s="158" t="s">
        <v>714</v>
      </c>
      <c r="B273" s="151" t="s">
        <v>130</v>
      </c>
      <c r="C273" s="151" t="s">
        <v>197</v>
      </c>
      <c r="D273" s="151" t="s">
        <v>189</v>
      </c>
      <c r="E273" s="150" t="s">
        <v>715</v>
      </c>
      <c r="F273" s="151" t="s">
        <v>79</v>
      </c>
      <c r="G273" s="155"/>
      <c r="H273" s="156">
        <v>1000</v>
      </c>
      <c r="I273" s="157">
        <v>-1000</v>
      </c>
      <c r="J273" s="157">
        <f t="shared" si="162"/>
        <v>0</v>
      </c>
      <c r="K273" s="157">
        <v>0</v>
      </c>
      <c r="L273" s="157">
        <f t="shared" si="163"/>
        <v>-1000</v>
      </c>
      <c r="M273" s="157"/>
      <c r="N273" s="157">
        <f t="shared" si="161"/>
        <v>-1000</v>
      </c>
    </row>
    <row r="274" spans="1:14" ht="26.25" hidden="1" customHeight="1" x14ac:dyDescent="0.2">
      <c r="A274" s="158" t="s">
        <v>78</v>
      </c>
      <c r="B274" s="151" t="s">
        <v>130</v>
      </c>
      <c r="C274" s="151" t="s">
        <v>197</v>
      </c>
      <c r="D274" s="151" t="s">
        <v>189</v>
      </c>
      <c r="E274" s="150" t="s">
        <v>859</v>
      </c>
      <c r="F274" s="151" t="s">
        <v>79</v>
      </c>
      <c r="G274" s="155"/>
      <c r="H274" s="157"/>
      <c r="I274" s="157"/>
      <c r="J274" s="157"/>
      <c r="K274" s="157"/>
      <c r="L274" s="157">
        <v>0</v>
      </c>
      <c r="M274" s="157">
        <v>0</v>
      </c>
      <c r="N274" s="157">
        <v>0</v>
      </c>
    </row>
    <row r="275" spans="1:14" ht="33.75" hidden="1" customHeight="1" x14ac:dyDescent="0.2">
      <c r="A275" s="158" t="s">
        <v>714</v>
      </c>
      <c r="B275" s="151" t="s">
        <v>130</v>
      </c>
      <c r="C275" s="151" t="s">
        <v>197</v>
      </c>
      <c r="D275" s="151" t="s">
        <v>189</v>
      </c>
      <c r="E275" s="150" t="s">
        <v>715</v>
      </c>
      <c r="F275" s="151" t="s">
        <v>79</v>
      </c>
      <c r="G275" s="155"/>
      <c r="H275" s="157">
        <v>500</v>
      </c>
      <c r="I275" s="157">
        <v>1000</v>
      </c>
      <c r="J275" s="157">
        <v>1500</v>
      </c>
      <c r="K275" s="157">
        <v>168</v>
      </c>
      <c r="L275" s="157">
        <v>0</v>
      </c>
      <c r="M275" s="157"/>
      <c r="N275" s="157">
        <v>0</v>
      </c>
    </row>
    <row r="276" spans="1:14" ht="17.25" customHeight="1" x14ac:dyDescent="0.2">
      <c r="A276" s="235" t="s">
        <v>218</v>
      </c>
      <c r="B276" s="149" t="s">
        <v>130</v>
      </c>
      <c r="C276" s="149" t="s">
        <v>197</v>
      </c>
      <c r="D276" s="149" t="s">
        <v>197</v>
      </c>
      <c r="E276" s="152"/>
      <c r="F276" s="149"/>
      <c r="G276" s="166" t="e">
        <f>#REF!+#REF!+#REF!+#REF!+G277+G281+G283+#REF!</f>
        <v>#REF!</v>
      </c>
      <c r="H276" s="166">
        <f t="shared" ref="H276:L276" si="164">H277+H281+H283</f>
        <v>2217</v>
      </c>
      <c r="I276" s="166">
        <f t="shared" si="164"/>
        <v>0</v>
      </c>
      <c r="J276" s="166">
        <f t="shared" si="164"/>
        <v>2217</v>
      </c>
      <c r="K276" s="166">
        <f t="shared" si="164"/>
        <v>-69.400000000000006</v>
      </c>
      <c r="L276" s="166">
        <f t="shared" si="164"/>
        <v>1956.6</v>
      </c>
      <c r="M276" s="166">
        <f t="shared" ref="M276:N276" si="165">M277+M281+M283</f>
        <v>-417.7</v>
      </c>
      <c r="N276" s="166">
        <f t="shared" si="165"/>
        <v>1538.8999999999999</v>
      </c>
    </row>
    <row r="277" spans="1:14" ht="15" x14ac:dyDescent="0.2">
      <c r="A277" s="158" t="s">
        <v>610</v>
      </c>
      <c r="B277" s="151" t="s">
        <v>130</v>
      </c>
      <c r="C277" s="151" t="s">
        <v>197</v>
      </c>
      <c r="D277" s="151" t="s">
        <v>197</v>
      </c>
      <c r="E277" s="150" t="s">
        <v>609</v>
      </c>
      <c r="F277" s="151"/>
      <c r="G277" s="155"/>
      <c r="H277" s="156">
        <f>H280</f>
        <v>500</v>
      </c>
      <c r="I277" s="156">
        <f>I280</f>
        <v>0</v>
      </c>
      <c r="J277" s="156">
        <f>H277+I277</f>
        <v>500</v>
      </c>
      <c r="K277" s="156">
        <f>K280+K278+K279</f>
        <v>-69.400000000000006</v>
      </c>
      <c r="L277" s="156">
        <f>L280+L278+L279</f>
        <v>384</v>
      </c>
      <c r="M277" s="156">
        <f t="shared" ref="M277:N277" si="166">M280+M278+M279</f>
        <v>-300</v>
      </c>
      <c r="N277" s="156">
        <f t="shared" si="166"/>
        <v>84</v>
      </c>
    </row>
    <row r="278" spans="1:14" ht="15" hidden="1" x14ac:dyDescent="0.2">
      <c r="A278" s="158" t="s">
        <v>97</v>
      </c>
      <c r="B278" s="151" t="s">
        <v>130</v>
      </c>
      <c r="C278" s="151" t="s">
        <v>197</v>
      </c>
      <c r="D278" s="151" t="s">
        <v>197</v>
      </c>
      <c r="E278" s="150" t="s">
        <v>609</v>
      </c>
      <c r="F278" s="151" t="s">
        <v>771</v>
      </c>
      <c r="G278" s="155"/>
      <c r="H278" s="156"/>
      <c r="I278" s="156"/>
      <c r="J278" s="156">
        <v>0</v>
      </c>
      <c r="K278" s="156">
        <v>70</v>
      </c>
      <c r="L278" s="156">
        <v>0</v>
      </c>
      <c r="M278" s="156"/>
      <c r="N278" s="156">
        <v>0</v>
      </c>
    </row>
    <row r="279" spans="1:14" ht="15" hidden="1" x14ac:dyDescent="0.2">
      <c r="A279" s="158" t="s">
        <v>121</v>
      </c>
      <c r="B279" s="151" t="s">
        <v>130</v>
      </c>
      <c r="C279" s="151" t="s">
        <v>197</v>
      </c>
      <c r="D279" s="151" t="s">
        <v>197</v>
      </c>
      <c r="E279" s="150" t="s">
        <v>609</v>
      </c>
      <c r="F279" s="151" t="s">
        <v>94</v>
      </c>
      <c r="G279" s="155"/>
      <c r="H279" s="156"/>
      <c r="I279" s="156"/>
      <c r="J279" s="156">
        <v>0</v>
      </c>
      <c r="K279" s="156">
        <v>110.6</v>
      </c>
      <c r="L279" s="156">
        <v>0</v>
      </c>
      <c r="M279" s="156"/>
      <c r="N279" s="156">
        <v>0</v>
      </c>
    </row>
    <row r="280" spans="1:14" ht="15" x14ac:dyDescent="0.2">
      <c r="A280" s="158" t="s">
        <v>78</v>
      </c>
      <c r="B280" s="151" t="s">
        <v>130</v>
      </c>
      <c r="C280" s="151" t="s">
        <v>197</v>
      </c>
      <c r="D280" s="151" t="s">
        <v>197</v>
      </c>
      <c r="E280" s="150" t="s">
        <v>609</v>
      </c>
      <c r="F280" s="151" t="s">
        <v>79</v>
      </c>
      <c r="G280" s="155"/>
      <c r="H280" s="156">
        <v>500</v>
      </c>
      <c r="I280" s="156">
        <v>0</v>
      </c>
      <c r="J280" s="156">
        <f t="shared" ref="J280:J285" si="167">H280+I280</f>
        <v>500</v>
      </c>
      <c r="K280" s="156">
        <v>-250</v>
      </c>
      <c r="L280" s="156">
        <v>384</v>
      </c>
      <c r="M280" s="156">
        <v>-300</v>
      </c>
      <c r="N280" s="156">
        <f>L280+M280</f>
        <v>84</v>
      </c>
    </row>
    <row r="281" spans="1:14" ht="15" x14ac:dyDescent="0.2">
      <c r="A281" s="158" t="s">
        <v>735</v>
      </c>
      <c r="B281" s="151" t="s">
        <v>130</v>
      </c>
      <c r="C281" s="151" t="s">
        <v>197</v>
      </c>
      <c r="D281" s="151" t="s">
        <v>197</v>
      </c>
      <c r="E281" s="150" t="s">
        <v>608</v>
      </c>
      <c r="F281" s="151"/>
      <c r="G281" s="156" t="e">
        <f>G282+#REF!</f>
        <v>#REF!</v>
      </c>
      <c r="H281" s="156">
        <f>H282</f>
        <v>220</v>
      </c>
      <c r="I281" s="156">
        <f>I282</f>
        <v>0</v>
      </c>
      <c r="J281" s="156">
        <f t="shared" si="167"/>
        <v>220</v>
      </c>
      <c r="K281" s="156">
        <f>K282</f>
        <v>0</v>
      </c>
      <c r="L281" s="156">
        <f>L282</f>
        <v>100</v>
      </c>
      <c r="M281" s="156">
        <f t="shared" ref="M281:N281" si="168">M282</f>
        <v>-50</v>
      </c>
      <c r="N281" s="156">
        <f t="shared" si="168"/>
        <v>50</v>
      </c>
    </row>
    <row r="282" spans="1:14" ht="15" x14ac:dyDescent="0.2">
      <c r="A282" s="158" t="s">
        <v>121</v>
      </c>
      <c r="B282" s="151" t="s">
        <v>130</v>
      </c>
      <c r="C282" s="151" t="s">
        <v>197</v>
      </c>
      <c r="D282" s="151" t="s">
        <v>197</v>
      </c>
      <c r="E282" s="150" t="s">
        <v>608</v>
      </c>
      <c r="F282" s="151" t="s">
        <v>94</v>
      </c>
      <c r="G282" s="155"/>
      <c r="H282" s="155">
        <v>220</v>
      </c>
      <c r="I282" s="156">
        <v>0</v>
      </c>
      <c r="J282" s="156">
        <f t="shared" si="167"/>
        <v>220</v>
      </c>
      <c r="K282" s="156">
        <v>0</v>
      </c>
      <c r="L282" s="156">
        <v>100</v>
      </c>
      <c r="M282" s="156">
        <v>-50</v>
      </c>
      <c r="N282" s="156">
        <f>L282+M282</f>
        <v>50</v>
      </c>
    </row>
    <row r="283" spans="1:14" ht="30" x14ac:dyDescent="0.2">
      <c r="A283" s="158" t="s">
        <v>606</v>
      </c>
      <c r="B283" s="151" t="s">
        <v>130</v>
      </c>
      <c r="C283" s="151" t="s">
        <v>197</v>
      </c>
      <c r="D283" s="151" t="s">
        <v>197</v>
      </c>
      <c r="E283" s="150" t="s">
        <v>799</v>
      </c>
      <c r="F283" s="151"/>
      <c r="G283" s="156">
        <f>G285</f>
        <v>0</v>
      </c>
      <c r="H283" s="156">
        <f>H285</f>
        <v>1497</v>
      </c>
      <c r="I283" s="156">
        <f>I285</f>
        <v>0</v>
      </c>
      <c r="J283" s="156">
        <f t="shared" si="167"/>
        <v>1497</v>
      </c>
      <c r="K283" s="156">
        <f>K284+K285</f>
        <v>0</v>
      </c>
      <c r="L283" s="156">
        <f>L284+L285</f>
        <v>1472.6</v>
      </c>
      <c r="M283" s="156">
        <f t="shared" ref="M283:N283" si="169">M284+M285</f>
        <v>-67.7</v>
      </c>
      <c r="N283" s="156">
        <f t="shared" si="169"/>
        <v>1404.8999999999999</v>
      </c>
    </row>
    <row r="284" spans="1:14" ht="15" hidden="1" x14ac:dyDescent="0.2">
      <c r="A284" s="158" t="s">
        <v>136</v>
      </c>
      <c r="B284" s="151" t="s">
        <v>130</v>
      </c>
      <c r="C284" s="151" t="s">
        <v>371</v>
      </c>
      <c r="D284" s="151" t="s">
        <v>371</v>
      </c>
      <c r="E284" s="150" t="s">
        <v>799</v>
      </c>
      <c r="F284" s="151" t="s">
        <v>137</v>
      </c>
      <c r="G284" s="155"/>
      <c r="H284" s="156">
        <v>1497</v>
      </c>
      <c r="I284" s="156">
        <v>0</v>
      </c>
      <c r="J284" s="156">
        <v>0</v>
      </c>
      <c r="K284" s="156">
        <v>503.89</v>
      </c>
      <c r="L284" s="156">
        <v>0</v>
      </c>
      <c r="M284" s="156"/>
      <c r="N284" s="156">
        <v>0</v>
      </c>
    </row>
    <row r="285" spans="1:14" ht="15" x14ac:dyDescent="0.2">
      <c r="A285" s="158" t="s">
        <v>78</v>
      </c>
      <c r="B285" s="151" t="s">
        <v>130</v>
      </c>
      <c r="C285" s="151" t="s">
        <v>371</v>
      </c>
      <c r="D285" s="151" t="s">
        <v>371</v>
      </c>
      <c r="E285" s="150" t="s">
        <v>799</v>
      </c>
      <c r="F285" s="151" t="s">
        <v>79</v>
      </c>
      <c r="G285" s="155"/>
      <c r="H285" s="156">
        <v>1497</v>
      </c>
      <c r="I285" s="156">
        <v>0</v>
      </c>
      <c r="J285" s="156">
        <f t="shared" si="167"/>
        <v>1497</v>
      </c>
      <c r="K285" s="156">
        <v>-503.89</v>
      </c>
      <c r="L285" s="156">
        <v>1472.6</v>
      </c>
      <c r="M285" s="156">
        <v>-67.7</v>
      </c>
      <c r="N285" s="156">
        <f>L285+M285</f>
        <v>1404.8999999999999</v>
      </c>
    </row>
    <row r="286" spans="1:14" ht="15" x14ac:dyDescent="0.2">
      <c r="A286" s="235" t="s">
        <v>219</v>
      </c>
      <c r="B286" s="149" t="s">
        <v>130</v>
      </c>
      <c r="C286" s="149" t="s">
        <v>197</v>
      </c>
      <c r="D286" s="149" t="s">
        <v>205</v>
      </c>
      <c r="E286" s="149"/>
      <c r="F286" s="149"/>
      <c r="G286" s="161" t="e">
        <f>G293+G311+G323</f>
        <v>#REF!</v>
      </c>
      <c r="H286" s="160" t="e">
        <f t="shared" ref="H286:L286" si="170">H311+H323</f>
        <v>#REF!</v>
      </c>
      <c r="I286" s="160" t="e">
        <f t="shared" si="170"/>
        <v>#REF!</v>
      </c>
      <c r="J286" s="160" t="e">
        <f t="shared" si="170"/>
        <v>#REF!</v>
      </c>
      <c r="K286" s="160" t="e">
        <f t="shared" si="170"/>
        <v>#REF!</v>
      </c>
      <c r="L286" s="160">
        <f t="shared" si="170"/>
        <v>18150</v>
      </c>
      <c r="M286" s="160">
        <f t="shared" ref="M286:N286" si="171">M311+M323</f>
        <v>-466.48</v>
      </c>
      <c r="N286" s="160">
        <f t="shared" si="171"/>
        <v>17683.52</v>
      </c>
    </row>
    <row r="287" spans="1:14" ht="12.75" hidden="1" customHeight="1" x14ac:dyDescent="0.2">
      <c r="A287" s="235" t="s">
        <v>309</v>
      </c>
      <c r="B287" s="149" t="s">
        <v>130</v>
      </c>
      <c r="C287" s="149" t="s">
        <v>197</v>
      </c>
      <c r="D287" s="149" t="s">
        <v>205</v>
      </c>
      <c r="E287" s="149" t="s">
        <v>310</v>
      </c>
      <c r="F287" s="149"/>
      <c r="G287" s="155"/>
      <c r="H287" s="155"/>
      <c r="I287" s="156"/>
      <c r="J287" s="156" t="e">
        <f>J288</f>
        <v>#REF!</v>
      </c>
      <c r="K287" s="156"/>
      <c r="L287" s="156" t="e">
        <f>L288</f>
        <v>#REF!</v>
      </c>
      <c r="M287" s="156">
        <f t="shared" ref="M287:N288" si="172">M288</f>
        <v>0</v>
      </c>
      <c r="N287" s="156" t="e">
        <f t="shared" si="172"/>
        <v>#REF!</v>
      </c>
    </row>
    <row r="288" spans="1:14" ht="51" hidden="1" customHeight="1" x14ac:dyDescent="0.2">
      <c r="A288" s="158" t="s">
        <v>138</v>
      </c>
      <c r="B288" s="151" t="s">
        <v>130</v>
      </c>
      <c r="C288" s="151" t="s">
        <v>197</v>
      </c>
      <c r="D288" s="151" t="s">
        <v>205</v>
      </c>
      <c r="E288" s="151" t="s">
        <v>139</v>
      </c>
      <c r="F288" s="151"/>
      <c r="G288" s="155"/>
      <c r="H288" s="155"/>
      <c r="I288" s="156"/>
      <c r="J288" s="156" t="e">
        <f>J289</f>
        <v>#REF!</v>
      </c>
      <c r="K288" s="156"/>
      <c r="L288" s="156" t="e">
        <f>L289</f>
        <v>#REF!</v>
      </c>
      <c r="M288" s="156">
        <f t="shared" si="172"/>
        <v>0</v>
      </c>
      <c r="N288" s="156" t="e">
        <f t="shared" si="172"/>
        <v>#REF!</v>
      </c>
    </row>
    <row r="289" spans="1:14" ht="12.75" hidden="1" customHeight="1" x14ac:dyDescent="0.2">
      <c r="A289" s="158" t="s">
        <v>300</v>
      </c>
      <c r="B289" s="151" t="s">
        <v>130</v>
      </c>
      <c r="C289" s="151" t="s">
        <v>197</v>
      </c>
      <c r="D289" s="151" t="s">
        <v>205</v>
      </c>
      <c r="E289" s="151" t="s">
        <v>139</v>
      </c>
      <c r="F289" s="151" t="s">
        <v>301</v>
      </c>
      <c r="G289" s="155"/>
      <c r="H289" s="155"/>
      <c r="I289" s="156"/>
      <c r="J289" s="156" t="e">
        <f>#REF!+I289</f>
        <v>#REF!</v>
      </c>
      <c r="K289" s="156"/>
      <c r="L289" s="156" t="e">
        <f>F289+J289</f>
        <v>#REF!</v>
      </c>
      <c r="M289" s="156">
        <f t="shared" ref="M289:N289" si="173">G289+K289</f>
        <v>0</v>
      </c>
      <c r="N289" s="156" t="e">
        <f t="shared" si="173"/>
        <v>#REF!</v>
      </c>
    </row>
    <row r="290" spans="1:14" ht="30.75" hidden="1" customHeight="1" x14ac:dyDescent="0.2">
      <c r="A290" s="158" t="s">
        <v>123</v>
      </c>
      <c r="B290" s="151" t="s">
        <v>130</v>
      </c>
      <c r="C290" s="151" t="s">
        <v>197</v>
      </c>
      <c r="D290" s="151" t="s">
        <v>205</v>
      </c>
      <c r="E290" s="159" t="s">
        <v>312</v>
      </c>
      <c r="F290" s="151"/>
      <c r="G290" s="155"/>
      <c r="H290" s="155"/>
      <c r="I290" s="156">
        <f t="shared" ref="I290:N291" si="174">I291</f>
        <v>-2264.25</v>
      </c>
      <c r="J290" s="156">
        <f t="shared" si="174"/>
        <v>-2264.25</v>
      </c>
      <c r="K290" s="156">
        <f t="shared" si="174"/>
        <v>-2264.25</v>
      </c>
      <c r="L290" s="156">
        <f t="shared" si="174"/>
        <v>-2264.25</v>
      </c>
      <c r="M290" s="156">
        <f t="shared" si="174"/>
        <v>-4528.5</v>
      </c>
      <c r="N290" s="156">
        <f t="shared" si="174"/>
        <v>-4528.5</v>
      </c>
    </row>
    <row r="291" spans="1:14" ht="15" hidden="1" x14ac:dyDescent="0.2">
      <c r="A291" s="158" t="s">
        <v>313</v>
      </c>
      <c r="B291" s="151" t="s">
        <v>130</v>
      </c>
      <c r="C291" s="151" t="s">
        <v>197</v>
      </c>
      <c r="D291" s="151" t="s">
        <v>205</v>
      </c>
      <c r="E291" s="159" t="s">
        <v>314</v>
      </c>
      <c r="F291" s="151"/>
      <c r="G291" s="155"/>
      <c r="H291" s="155"/>
      <c r="I291" s="156">
        <f t="shared" si="174"/>
        <v>-2264.25</v>
      </c>
      <c r="J291" s="156">
        <f t="shared" si="174"/>
        <v>-2264.25</v>
      </c>
      <c r="K291" s="156">
        <f t="shared" si="174"/>
        <v>-2264.25</v>
      </c>
      <c r="L291" s="156">
        <f t="shared" si="174"/>
        <v>-2264.25</v>
      </c>
      <c r="M291" s="156">
        <f t="shared" si="174"/>
        <v>-4528.5</v>
      </c>
      <c r="N291" s="156">
        <f t="shared" si="174"/>
        <v>-4528.5</v>
      </c>
    </row>
    <row r="292" spans="1:14" ht="15" hidden="1" x14ac:dyDescent="0.2">
      <c r="A292" s="158" t="s">
        <v>95</v>
      </c>
      <c r="B292" s="151" t="s">
        <v>130</v>
      </c>
      <c r="C292" s="151" t="s">
        <v>197</v>
      </c>
      <c r="D292" s="151" t="s">
        <v>205</v>
      </c>
      <c r="E292" s="159" t="s">
        <v>314</v>
      </c>
      <c r="F292" s="151" t="s">
        <v>96</v>
      </c>
      <c r="G292" s="155"/>
      <c r="H292" s="155"/>
      <c r="I292" s="156">
        <v>-2264.25</v>
      </c>
      <c r="J292" s="156">
        <f>G292+I292</f>
        <v>-2264.25</v>
      </c>
      <c r="K292" s="156">
        <v>-2264.25</v>
      </c>
      <c r="L292" s="156">
        <f>H292+J292</f>
        <v>-2264.25</v>
      </c>
      <c r="M292" s="156">
        <f t="shared" ref="M292:N292" si="175">I292+K292</f>
        <v>-4528.5</v>
      </c>
      <c r="N292" s="156">
        <f t="shared" si="175"/>
        <v>-4528.5</v>
      </c>
    </row>
    <row r="293" spans="1:14" ht="27" hidden="1" customHeight="1" x14ac:dyDescent="0.2">
      <c r="A293" s="158" t="s">
        <v>829</v>
      </c>
      <c r="B293" s="151" t="s">
        <v>130</v>
      </c>
      <c r="C293" s="151" t="s">
        <v>197</v>
      </c>
      <c r="D293" s="151" t="s">
        <v>205</v>
      </c>
      <c r="E293" s="159" t="s">
        <v>429</v>
      </c>
      <c r="F293" s="151"/>
      <c r="G293" s="155"/>
      <c r="H293" s="155"/>
      <c r="I293" s="156">
        <f>I294+I296</f>
        <v>-12509.01</v>
      </c>
      <c r="J293" s="156" t="e">
        <f>J294+J296</f>
        <v>#REF!</v>
      </c>
      <c r="K293" s="156">
        <f>K294+K296</f>
        <v>-12509.01</v>
      </c>
      <c r="L293" s="156" t="e">
        <f>L294+L296</f>
        <v>#REF!</v>
      </c>
      <c r="M293" s="156" t="e">
        <f t="shared" ref="M293:N293" si="176">M294+M296</f>
        <v>#REF!</v>
      </c>
      <c r="N293" s="156" t="e">
        <f t="shared" si="176"/>
        <v>#REF!</v>
      </c>
    </row>
    <row r="294" spans="1:14" ht="27" hidden="1" customHeight="1" x14ac:dyDescent="0.2">
      <c r="A294" s="158" t="s">
        <v>818</v>
      </c>
      <c r="B294" s="151" t="s">
        <v>130</v>
      </c>
      <c r="C294" s="151" t="s">
        <v>197</v>
      </c>
      <c r="D294" s="151" t="s">
        <v>205</v>
      </c>
      <c r="E294" s="159" t="s">
        <v>430</v>
      </c>
      <c r="F294" s="151"/>
      <c r="G294" s="155"/>
      <c r="H294" s="155"/>
      <c r="I294" s="156">
        <f>I295</f>
        <v>-2241.17</v>
      </c>
      <c r="J294" s="156" t="e">
        <f>J295</f>
        <v>#REF!</v>
      </c>
      <c r="K294" s="156">
        <f>K295</f>
        <v>-2241.17</v>
      </c>
      <c r="L294" s="156" t="e">
        <f>L295</f>
        <v>#REF!</v>
      </c>
      <c r="M294" s="156" t="e">
        <f t="shared" ref="M294:N294" si="177">M295</f>
        <v>#REF!</v>
      </c>
      <c r="N294" s="156" t="e">
        <f t="shared" si="177"/>
        <v>#REF!</v>
      </c>
    </row>
    <row r="295" spans="1:14" ht="21" hidden="1" customHeight="1" x14ac:dyDescent="0.2">
      <c r="A295" s="158" t="s">
        <v>95</v>
      </c>
      <c r="B295" s="151" t="s">
        <v>130</v>
      </c>
      <c r="C295" s="151" t="s">
        <v>197</v>
      </c>
      <c r="D295" s="151" t="s">
        <v>205</v>
      </c>
      <c r="E295" s="159" t="s">
        <v>430</v>
      </c>
      <c r="F295" s="151" t="s">
        <v>96</v>
      </c>
      <c r="G295" s="155"/>
      <c r="H295" s="155"/>
      <c r="I295" s="156">
        <v>-2241.17</v>
      </c>
      <c r="J295" s="156" t="e">
        <f>#REF!+I295</f>
        <v>#REF!</v>
      </c>
      <c r="K295" s="156">
        <v>-2241.17</v>
      </c>
      <c r="L295" s="156" t="e">
        <f>#REF!+J295</f>
        <v>#REF!</v>
      </c>
      <c r="M295" s="156" t="e">
        <f>#REF!+K295</f>
        <v>#REF!</v>
      </c>
      <c r="N295" s="156" t="e">
        <f>#REF!+L295</f>
        <v>#REF!</v>
      </c>
    </row>
    <row r="296" spans="1:14" ht="27" hidden="1" customHeight="1" x14ac:dyDescent="0.2">
      <c r="A296" s="158" t="s">
        <v>830</v>
      </c>
      <c r="B296" s="151" t="s">
        <v>130</v>
      </c>
      <c r="C296" s="151" t="s">
        <v>197</v>
      </c>
      <c r="D296" s="151" t="s">
        <v>205</v>
      </c>
      <c r="E296" s="159" t="s">
        <v>456</v>
      </c>
      <c r="F296" s="151"/>
      <c r="G296" s="155"/>
      <c r="H296" s="155"/>
      <c r="I296" s="156">
        <f>I297+I298+I299+I300+I301+I302</f>
        <v>-10267.84</v>
      </c>
      <c r="J296" s="156" t="e">
        <f>J297+J298+J299+J300+J301+J302</f>
        <v>#REF!</v>
      </c>
      <c r="K296" s="156">
        <f>K297+K298+K299+K300+K301+K302</f>
        <v>-10267.84</v>
      </c>
      <c r="L296" s="156" t="e">
        <f>L297+L298+L299+L300+L301+L302</f>
        <v>#REF!</v>
      </c>
      <c r="M296" s="156" t="e">
        <f t="shared" ref="M296:N296" si="178">M297+M298+M299+M300+M301+M302</f>
        <v>#REF!</v>
      </c>
      <c r="N296" s="156" t="e">
        <f t="shared" si="178"/>
        <v>#REF!</v>
      </c>
    </row>
    <row r="297" spans="1:14" ht="15.75" hidden="1" customHeight="1" x14ac:dyDescent="0.2">
      <c r="A297" s="158" t="s">
        <v>95</v>
      </c>
      <c r="B297" s="151" t="s">
        <v>130</v>
      </c>
      <c r="C297" s="151" t="s">
        <v>197</v>
      </c>
      <c r="D297" s="151" t="s">
        <v>205</v>
      </c>
      <c r="E297" s="159" t="s">
        <v>456</v>
      </c>
      <c r="F297" s="151" t="s">
        <v>96</v>
      </c>
      <c r="G297" s="155"/>
      <c r="H297" s="155"/>
      <c r="I297" s="156">
        <v>-7598.11</v>
      </c>
      <c r="J297" s="156" t="e">
        <f>#REF!+I297</f>
        <v>#REF!</v>
      </c>
      <c r="K297" s="156">
        <v>-7598.11</v>
      </c>
      <c r="L297" s="156" t="e">
        <f>#REF!+J297</f>
        <v>#REF!</v>
      </c>
      <c r="M297" s="156" t="e">
        <f>#REF!+K297</f>
        <v>#REF!</v>
      </c>
      <c r="N297" s="156" t="e">
        <f>#REF!+L297</f>
        <v>#REF!</v>
      </c>
    </row>
    <row r="298" spans="1:14" ht="12.75" hidden="1" customHeight="1" x14ac:dyDescent="0.2">
      <c r="A298" s="158" t="s">
        <v>97</v>
      </c>
      <c r="B298" s="151" t="s">
        <v>130</v>
      </c>
      <c r="C298" s="151" t="s">
        <v>197</v>
      </c>
      <c r="D298" s="151" t="s">
        <v>205</v>
      </c>
      <c r="E298" s="159" t="s">
        <v>456</v>
      </c>
      <c r="F298" s="151" t="s">
        <v>98</v>
      </c>
      <c r="G298" s="155"/>
      <c r="H298" s="155"/>
      <c r="I298" s="156">
        <v>-511.2</v>
      </c>
      <c r="J298" s="156" t="e">
        <f>#REF!+I298</f>
        <v>#REF!</v>
      </c>
      <c r="K298" s="156">
        <v>-511.2</v>
      </c>
      <c r="L298" s="156" t="e">
        <f>#REF!+J298</f>
        <v>#REF!</v>
      </c>
      <c r="M298" s="156" t="e">
        <f>#REF!+K298</f>
        <v>#REF!</v>
      </c>
      <c r="N298" s="156" t="e">
        <f>#REF!+L298</f>
        <v>#REF!</v>
      </c>
    </row>
    <row r="299" spans="1:14" ht="12.75" hidden="1" customHeight="1" x14ac:dyDescent="0.25">
      <c r="A299" s="202" t="s">
        <v>99</v>
      </c>
      <c r="B299" s="151" t="s">
        <v>130</v>
      </c>
      <c r="C299" s="151" t="s">
        <v>197</v>
      </c>
      <c r="D299" s="151" t="s">
        <v>205</v>
      </c>
      <c r="E299" s="159" t="s">
        <v>456</v>
      </c>
      <c r="F299" s="151" t="s">
        <v>100</v>
      </c>
      <c r="G299" s="155"/>
      <c r="H299" s="155"/>
      <c r="I299" s="156">
        <v>-200</v>
      </c>
      <c r="J299" s="156" t="e">
        <f>#REF!+I299</f>
        <v>#REF!</v>
      </c>
      <c r="K299" s="156">
        <v>-200</v>
      </c>
      <c r="L299" s="156" t="e">
        <f>#REF!+J299</f>
        <v>#REF!</v>
      </c>
      <c r="M299" s="156" t="e">
        <f>#REF!+K299</f>
        <v>#REF!</v>
      </c>
      <c r="N299" s="156" t="e">
        <f>#REF!+L299</f>
        <v>#REF!</v>
      </c>
    </row>
    <row r="300" spans="1:14" ht="12.75" hidden="1" customHeight="1" x14ac:dyDescent="0.2">
      <c r="A300" s="158" t="s">
        <v>93</v>
      </c>
      <c r="B300" s="151" t="s">
        <v>130</v>
      </c>
      <c r="C300" s="151" t="s">
        <v>197</v>
      </c>
      <c r="D300" s="151" t="s">
        <v>205</v>
      </c>
      <c r="E300" s="159" t="s">
        <v>456</v>
      </c>
      <c r="F300" s="151" t="s">
        <v>94</v>
      </c>
      <c r="G300" s="155"/>
      <c r="H300" s="155"/>
      <c r="I300" s="156">
        <v>-1788.53</v>
      </c>
      <c r="J300" s="156" t="e">
        <f>#REF!+I300</f>
        <v>#REF!</v>
      </c>
      <c r="K300" s="156">
        <v>-1788.53</v>
      </c>
      <c r="L300" s="156" t="e">
        <f>#REF!+J300</f>
        <v>#REF!</v>
      </c>
      <c r="M300" s="156" t="e">
        <f>#REF!+K300</f>
        <v>#REF!</v>
      </c>
      <c r="N300" s="156" t="e">
        <f>#REF!+L300</f>
        <v>#REF!</v>
      </c>
    </row>
    <row r="301" spans="1:14" ht="12.75" hidden="1" customHeight="1" x14ac:dyDescent="0.2">
      <c r="A301" s="158" t="s">
        <v>103</v>
      </c>
      <c r="B301" s="151" t="s">
        <v>130</v>
      </c>
      <c r="C301" s="151" t="s">
        <v>197</v>
      </c>
      <c r="D301" s="151" t="s">
        <v>205</v>
      </c>
      <c r="E301" s="159" t="s">
        <v>456</v>
      </c>
      <c r="F301" s="151" t="s">
        <v>104</v>
      </c>
      <c r="G301" s="155"/>
      <c r="H301" s="155"/>
      <c r="I301" s="156">
        <v>-31</v>
      </c>
      <c r="J301" s="156" t="e">
        <f>#REF!+I301</f>
        <v>#REF!</v>
      </c>
      <c r="K301" s="156">
        <v>-31</v>
      </c>
      <c r="L301" s="156" t="e">
        <f>#REF!+J301</f>
        <v>#REF!</v>
      </c>
      <c r="M301" s="156" t="e">
        <f>#REF!+K301</f>
        <v>#REF!</v>
      </c>
      <c r="N301" s="156" t="e">
        <f>#REF!+L301</f>
        <v>#REF!</v>
      </c>
    </row>
    <row r="302" spans="1:14" ht="15" hidden="1" customHeight="1" x14ac:dyDescent="0.25">
      <c r="A302" s="202" t="s">
        <v>376</v>
      </c>
      <c r="B302" s="151" t="s">
        <v>130</v>
      </c>
      <c r="C302" s="151" t="s">
        <v>197</v>
      </c>
      <c r="D302" s="151" t="s">
        <v>205</v>
      </c>
      <c r="E302" s="159" t="s">
        <v>456</v>
      </c>
      <c r="F302" s="151" t="s">
        <v>106</v>
      </c>
      <c r="G302" s="155"/>
      <c r="H302" s="155"/>
      <c r="I302" s="156">
        <v>-139</v>
      </c>
      <c r="J302" s="156" t="e">
        <f>#REF!+I302</f>
        <v>#REF!</v>
      </c>
      <c r="K302" s="156">
        <v>-139</v>
      </c>
      <c r="L302" s="156" t="e">
        <f>#REF!+J302</f>
        <v>#REF!</v>
      </c>
      <c r="M302" s="156" t="e">
        <f>#REF!+K302</f>
        <v>#REF!</v>
      </c>
      <c r="N302" s="156" t="e">
        <f>#REF!+L302</f>
        <v>#REF!</v>
      </c>
    </row>
    <row r="303" spans="1:14" ht="12.75" hidden="1" customHeight="1" x14ac:dyDescent="0.2">
      <c r="A303" s="158" t="s">
        <v>380</v>
      </c>
      <c r="B303" s="151" t="s">
        <v>130</v>
      </c>
      <c r="C303" s="151" t="s">
        <v>197</v>
      </c>
      <c r="D303" s="151" t="s">
        <v>205</v>
      </c>
      <c r="E303" s="151" t="s">
        <v>62</v>
      </c>
      <c r="F303" s="151"/>
      <c r="G303" s="155"/>
      <c r="H303" s="155"/>
      <c r="I303" s="156">
        <f>I304</f>
        <v>-9411.64</v>
      </c>
      <c r="J303" s="156">
        <f>J304</f>
        <v>-9411.64</v>
      </c>
      <c r="K303" s="156">
        <f>K304</f>
        <v>-9411.64</v>
      </c>
      <c r="L303" s="156">
        <f>L304</f>
        <v>-9411.64</v>
      </c>
      <c r="M303" s="156">
        <f t="shared" ref="M303:N303" si="179">M304</f>
        <v>-18823.28</v>
      </c>
      <c r="N303" s="156">
        <f t="shared" si="179"/>
        <v>-18823.28</v>
      </c>
    </row>
    <row r="304" spans="1:14" ht="27" hidden="1" customHeight="1" x14ac:dyDescent="0.2">
      <c r="A304" s="158" t="s">
        <v>398</v>
      </c>
      <c r="B304" s="151" t="s">
        <v>130</v>
      </c>
      <c r="C304" s="151" t="s">
        <v>197</v>
      </c>
      <c r="D304" s="151" t="s">
        <v>205</v>
      </c>
      <c r="E304" s="151" t="s">
        <v>406</v>
      </c>
      <c r="F304" s="151"/>
      <c r="G304" s="155"/>
      <c r="H304" s="155"/>
      <c r="I304" s="156">
        <f>I305+I306+I307+I308+I309+I310</f>
        <v>-9411.64</v>
      </c>
      <c r="J304" s="156">
        <f>J305+J306+J307+J308+J309+J310</f>
        <v>-9411.64</v>
      </c>
      <c r="K304" s="156">
        <f>K305+K306+K307+K308+K309+K310</f>
        <v>-9411.64</v>
      </c>
      <c r="L304" s="156">
        <f>L305+L306+L307+L308+L309+L310</f>
        <v>-9411.64</v>
      </c>
      <c r="M304" s="156">
        <f t="shared" ref="M304:N304" si="180">M305+M306+M307+M308+M309+M310</f>
        <v>-18823.28</v>
      </c>
      <c r="N304" s="156">
        <f t="shared" si="180"/>
        <v>-18823.28</v>
      </c>
    </row>
    <row r="305" spans="1:14" ht="12.75" hidden="1" customHeight="1" x14ac:dyDescent="0.2">
      <c r="A305" s="158" t="s">
        <v>95</v>
      </c>
      <c r="B305" s="151" t="s">
        <v>130</v>
      </c>
      <c r="C305" s="151" t="s">
        <v>197</v>
      </c>
      <c r="D305" s="151" t="s">
        <v>205</v>
      </c>
      <c r="E305" s="151" t="s">
        <v>406</v>
      </c>
      <c r="F305" s="151" t="s">
        <v>96</v>
      </c>
      <c r="G305" s="155"/>
      <c r="H305" s="155"/>
      <c r="I305" s="156">
        <v>-6780.24</v>
      </c>
      <c r="J305" s="156">
        <f t="shared" ref="J305:J310" si="181">G305+I305</f>
        <v>-6780.24</v>
      </c>
      <c r="K305" s="156">
        <v>-6780.24</v>
      </c>
      <c r="L305" s="156">
        <f t="shared" ref="L305:L310" si="182">H305+J305</f>
        <v>-6780.24</v>
      </c>
      <c r="M305" s="156">
        <f t="shared" ref="M305:M310" si="183">I305+K305</f>
        <v>-13560.48</v>
      </c>
      <c r="N305" s="156">
        <f t="shared" ref="N305:N310" si="184">J305+L305</f>
        <v>-13560.48</v>
      </c>
    </row>
    <row r="306" spans="1:14" ht="12.75" hidden="1" customHeight="1" x14ac:dyDescent="0.2">
      <c r="A306" s="158" t="s">
        <v>97</v>
      </c>
      <c r="B306" s="151" t="s">
        <v>130</v>
      </c>
      <c r="C306" s="151" t="s">
        <v>197</v>
      </c>
      <c r="D306" s="151" t="s">
        <v>205</v>
      </c>
      <c r="E306" s="151" t="s">
        <v>406</v>
      </c>
      <c r="F306" s="151" t="s">
        <v>98</v>
      </c>
      <c r="G306" s="155"/>
      <c r="H306" s="155"/>
      <c r="I306" s="156">
        <v>-281.39999999999998</v>
      </c>
      <c r="J306" s="156">
        <f t="shared" si="181"/>
        <v>-281.39999999999998</v>
      </c>
      <c r="K306" s="156">
        <v>-281.39999999999998</v>
      </c>
      <c r="L306" s="156">
        <f t="shared" si="182"/>
        <v>-281.39999999999998</v>
      </c>
      <c r="M306" s="156">
        <f t="shared" si="183"/>
        <v>-562.79999999999995</v>
      </c>
      <c r="N306" s="156">
        <f t="shared" si="184"/>
        <v>-562.79999999999995</v>
      </c>
    </row>
    <row r="307" spans="1:14" ht="17.25" hidden="1" customHeight="1" x14ac:dyDescent="0.25">
      <c r="A307" s="202" t="s">
        <v>99</v>
      </c>
      <c r="B307" s="151" t="s">
        <v>130</v>
      </c>
      <c r="C307" s="151" t="s">
        <v>197</v>
      </c>
      <c r="D307" s="151" t="s">
        <v>205</v>
      </c>
      <c r="E307" s="151" t="s">
        <v>406</v>
      </c>
      <c r="F307" s="151" t="s">
        <v>100</v>
      </c>
      <c r="G307" s="155"/>
      <c r="H307" s="155"/>
      <c r="I307" s="156">
        <v>-200</v>
      </c>
      <c r="J307" s="156">
        <f t="shared" si="181"/>
        <v>-200</v>
      </c>
      <c r="K307" s="156">
        <v>-200</v>
      </c>
      <c r="L307" s="156">
        <f t="shared" si="182"/>
        <v>-200</v>
      </c>
      <c r="M307" s="156">
        <f t="shared" si="183"/>
        <v>-400</v>
      </c>
      <c r="N307" s="156">
        <f t="shared" si="184"/>
        <v>-400</v>
      </c>
    </row>
    <row r="308" spans="1:14" ht="21" hidden="1" customHeight="1" x14ac:dyDescent="0.2">
      <c r="A308" s="158" t="s">
        <v>93</v>
      </c>
      <c r="B308" s="151" t="s">
        <v>130</v>
      </c>
      <c r="C308" s="151" t="s">
        <v>197</v>
      </c>
      <c r="D308" s="151" t="s">
        <v>205</v>
      </c>
      <c r="E308" s="151" t="s">
        <v>406</v>
      </c>
      <c r="F308" s="151" t="s">
        <v>94</v>
      </c>
      <c r="G308" s="155"/>
      <c r="H308" s="155"/>
      <c r="I308" s="156">
        <v>-2000</v>
      </c>
      <c r="J308" s="156">
        <f t="shared" si="181"/>
        <v>-2000</v>
      </c>
      <c r="K308" s="156">
        <v>-2000</v>
      </c>
      <c r="L308" s="156">
        <f t="shared" si="182"/>
        <v>-2000</v>
      </c>
      <c r="M308" s="156">
        <f t="shared" si="183"/>
        <v>-4000</v>
      </c>
      <c r="N308" s="156">
        <f t="shared" si="184"/>
        <v>-4000</v>
      </c>
    </row>
    <row r="309" spans="1:14" ht="12.75" hidden="1" customHeight="1" x14ac:dyDescent="0.2">
      <c r="A309" s="158" t="s">
        <v>103</v>
      </c>
      <c r="B309" s="151" t="s">
        <v>130</v>
      </c>
      <c r="C309" s="151" t="s">
        <v>197</v>
      </c>
      <c r="D309" s="151" t="s">
        <v>205</v>
      </c>
      <c r="E309" s="151" t="s">
        <v>406</v>
      </c>
      <c r="F309" s="151" t="s">
        <v>104</v>
      </c>
      <c r="G309" s="155"/>
      <c r="H309" s="155"/>
      <c r="I309" s="156">
        <v>-31</v>
      </c>
      <c r="J309" s="156">
        <f t="shared" si="181"/>
        <v>-31</v>
      </c>
      <c r="K309" s="156">
        <v>-31</v>
      </c>
      <c r="L309" s="156">
        <f t="shared" si="182"/>
        <v>-31</v>
      </c>
      <c r="M309" s="156">
        <f t="shared" si="183"/>
        <v>-62</v>
      </c>
      <c r="N309" s="156">
        <f t="shared" si="184"/>
        <v>-62</v>
      </c>
    </row>
    <row r="310" spans="1:14" ht="12.75" hidden="1" customHeight="1" x14ac:dyDescent="0.25">
      <c r="A310" s="202" t="s">
        <v>376</v>
      </c>
      <c r="B310" s="151" t="s">
        <v>130</v>
      </c>
      <c r="C310" s="151" t="s">
        <v>197</v>
      </c>
      <c r="D310" s="151" t="s">
        <v>205</v>
      </c>
      <c r="E310" s="151" t="s">
        <v>406</v>
      </c>
      <c r="F310" s="151" t="s">
        <v>106</v>
      </c>
      <c r="G310" s="155"/>
      <c r="H310" s="155"/>
      <c r="I310" s="156">
        <v>-119</v>
      </c>
      <c r="J310" s="156">
        <f t="shared" si="181"/>
        <v>-119</v>
      </c>
      <c r="K310" s="156">
        <v>-119</v>
      </c>
      <c r="L310" s="156">
        <f t="shared" si="182"/>
        <v>-119</v>
      </c>
      <c r="M310" s="156">
        <f t="shared" si="183"/>
        <v>-238</v>
      </c>
      <c r="N310" s="156">
        <f t="shared" si="184"/>
        <v>-238</v>
      </c>
    </row>
    <row r="311" spans="1:14" ht="30.75" customHeight="1" x14ac:dyDescent="0.25">
      <c r="A311" s="202" t="s">
        <v>818</v>
      </c>
      <c r="B311" s="151" t="s">
        <v>130</v>
      </c>
      <c r="C311" s="151" t="s">
        <v>197</v>
      </c>
      <c r="D311" s="151" t="s">
        <v>205</v>
      </c>
      <c r="E311" s="151"/>
      <c r="F311" s="151"/>
      <c r="G311" s="156" t="e">
        <f>G313+#REF!+G317+G318+G319+G320+G321</f>
        <v>#REF!</v>
      </c>
      <c r="H311" s="156" t="e">
        <f>H312+#REF!+H317+H318+H319+H320+H321+H315+H316</f>
        <v>#REF!</v>
      </c>
      <c r="I311" s="156" t="e">
        <f>I312+#REF!+I317+I318+I319+I320+I321+I315+I316</f>
        <v>#REF!</v>
      </c>
      <c r="J311" s="156" t="e">
        <f>J312+#REF!+J317+J318+J319+J320+J321+J315+J316</f>
        <v>#REF!</v>
      </c>
      <c r="K311" s="156" t="e">
        <f>K312+#REF!+K317+K318+K319+K320+K321+K315+K316+K322</f>
        <v>#REF!</v>
      </c>
      <c r="L311" s="156">
        <f>L312+L317+L318+L319+L320+L321+L315+L316+L322</f>
        <v>9532</v>
      </c>
      <c r="M311" s="156">
        <f t="shared" ref="M311:N311" si="185">M312+M317+M318+M319+M320+M321+M315+M316+M322</f>
        <v>-592</v>
      </c>
      <c r="N311" s="156">
        <f t="shared" si="185"/>
        <v>8940</v>
      </c>
    </row>
    <row r="312" spans="1:14" ht="15" customHeight="1" x14ac:dyDescent="0.2">
      <c r="A312" s="158" t="s">
        <v>765</v>
      </c>
      <c r="B312" s="151" t="s">
        <v>130</v>
      </c>
      <c r="C312" s="151" t="s">
        <v>197</v>
      </c>
      <c r="D312" s="151" t="s">
        <v>205</v>
      </c>
      <c r="E312" s="151" t="s">
        <v>702</v>
      </c>
      <c r="F312" s="151"/>
      <c r="G312" s="204"/>
      <c r="H312" s="156">
        <f t="shared" ref="H312:L312" si="186">H313+H314</f>
        <v>2530</v>
      </c>
      <c r="I312" s="156">
        <f t="shared" si="186"/>
        <v>0</v>
      </c>
      <c r="J312" s="156">
        <f t="shared" si="186"/>
        <v>2530</v>
      </c>
      <c r="K312" s="156">
        <f t="shared" si="186"/>
        <v>0</v>
      </c>
      <c r="L312" s="156">
        <f t="shared" si="186"/>
        <v>1915</v>
      </c>
      <c r="M312" s="156">
        <f t="shared" ref="M312:N312" si="187">M313+M314</f>
        <v>6</v>
      </c>
      <c r="N312" s="156">
        <f t="shared" si="187"/>
        <v>1921</v>
      </c>
    </row>
    <row r="313" spans="1:14" ht="12.75" customHeight="1" x14ac:dyDescent="0.25">
      <c r="A313" s="202" t="s">
        <v>95</v>
      </c>
      <c r="B313" s="151" t="s">
        <v>130</v>
      </c>
      <c r="C313" s="151" t="s">
        <v>197</v>
      </c>
      <c r="D313" s="151" t="s">
        <v>205</v>
      </c>
      <c r="E313" s="151" t="s">
        <v>702</v>
      </c>
      <c r="F313" s="151" t="s">
        <v>96</v>
      </c>
      <c r="G313" s="204"/>
      <c r="H313" s="156">
        <v>2530</v>
      </c>
      <c r="I313" s="156">
        <v>-586.84</v>
      </c>
      <c r="J313" s="156">
        <f t="shared" ref="J313:J321" si="188">H313+I313</f>
        <v>1943.1599999999999</v>
      </c>
      <c r="K313" s="156">
        <v>0</v>
      </c>
      <c r="L313" s="156">
        <v>1470</v>
      </c>
      <c r="M313" s="156">
        <v>5</v>
      </c>
      <c r="N313" s="156">
        <f>L313+M313</f>
        <v>1475</v>
      </c>
    </row>
    <row r="314" spans="1:14" ht="34.5" customHeight="1" x14ac:dyDescent="0.2">
      <c r="A314" s="172" t="s">
        <v>750</v>
      </c>
      <c r="B314" s="151" t="s">
        <v>130</v>
      </c>
      <c r="C314" s="151" t="s">
        <v>197</v>
      </c>
      <c r="D314" s="151" t="s">
        <v>205</v>
      </c>
      <c r="E314" s="151" t="s">
        <v>702</v>
      </c>
      <c r="F314" s="151" t="s">
        <v>748</v>
      </c>
      <c r="G314" s="204"/>
      <c r="H314" s="156"/>
      <c r="I314" s="156">
        <v>586.84</v>
      </c>
      <c r="J314" s="156">
        <f t="shared" si="188"/>
        <v>586.84</v>
      </c>
      <c r="K314" s="156">
        <v>0</v>
      </c>
      <c r="L314" s="156">
        <v>445</v>
      </c>
      <c r="M314" s="156">
        <v>1</v>
      </c>
      <c r="N314" s="156">
        <f t="shared" ref="N314:N321" si="189">L314+M314</f>
        <v>446</v>
      </c>
    </row>
    <row r="315" spans="1:14" ht="12.75" customHeight="1" x14ac:dyDescent="0.2">
      <c r="A315" s="206" t="s">
        <v>749</v>
      </c>
      <c r="B315" s="151" t="s">
        <v>130</v>
      </c>
      <c r="C315" s="151" t="s">
        <v>197</v>
      </c>
      <c r="D315" s="151" t="s">
        <v>205</v>
      </c>
      <c r="E315" s="151" t="s">
        <v>700</v>
      </c>
      <c r="F315" s="151" t="s">
        <v>686</v>
      </c>
      <c r="G315" s="204"/>
      <c r="H315" s="156">
        <v>0</v>
      </c>
      <c r="I315" s="156">
        <v>3218.13</v>
      </c>
      <c r="J315" s="156">
        <f t="shared" si="188"/>
        <v>3218.13</v>
      </c>
      <c r="K315" s="156">
        <v>0</v>
      </c>
      <c r="L315" s="156">
        <v>4467</v>
      </c>
      <c r="M315" s="156">
        <v>383</v>
      </c>
      <c r="N315" s="156">
        <f t="shared" si="189"/>
        <v>4850</v>
      </c>
    </row>
    <row r="316" spans="1:14" ht="30" customHeight="1" x14ac:dyDescent="0.2">
      <c r="A316" s="206" t="s">
        <v>752</v>
      </c>
      <c r="B316" s="151" t="s">
        <v>130</v>
      </c>
      <c r="C316" s="151" t="s">
        <v>197</v>
      </c>
      <c r="D316" s="151" t="s">
        <v>205</v>
      </c>
      <c r="E316" s="151" t="s">
        <v>700</v>
      </c>
      <c r="F316" s="151" t="s">
        <v>751</v>
      </c>
      <c r="G316" s="204"/>
      <c r="H316" s="156">
        <v>0</v>
      </c>
      <c r="I316" s="156">
        <v>971.87</v>
      </c>
      <c r="J316" s="156">
        <f t="shared" si="188"/>
        <v>971.87</v>
      </c>
      <c r="K316" s="156">
        <v>0</v>
      </c>
      <c r="L316" s="156">
        <v>1350</v>
      </c>
      <c r="M316" s="156">
        <v>115</v>
      </c>
      <c r="N316" s="156">
        <f t="shared" si="189"/>
        <v>1465</v>
      </c>
    </row>
    <row r="317" spans="1:14" ht="12.75" customHeight="1" x14ac:dyDescent="0.25">
      <c r="A317" s="202" t="s">
        <v>802</v>
      </c>
      <c r="B317" s="151" t="s">
        <v>130</v>
      </c>
      <c r="C317" s="151" t="s">
        <v>197</v>
      </c>
      <c r="D317" s="151" t="s">
        <v>205</v>
      </c>
      <c r="E317" s="151" t="s">
        <v>700</v>
      </c>
      <c r="F317" s="151" t="s">
        <v>771</v>
      </c>
      <c r="G317" s="204"/>
      <c r="H317" s="156">
        <v>261</v>
      </c>
      <c r="I317" s="156">
        <v>0</v>
      </c>
      <c r="J317" s="156">
        <f t="shared" si="188"/>
        <v>261</v>
      </c>
      <c r="K317" s="156">
        <v>0</v>
      </c>
      <c r="L317" s="156">
        <v>200</v>
      </c>
      <c r="M317" s="156">
        <v>-200</v>
      </c>
      <c r="N317" s="156">
        <f t="shared" si="189"/>
        <v>0</v>
      </c>
    </row>
    <row r="318" spans="1:14" ht="12.75" customHeight="1" x14ac:dyDescent="0.25">
      <c r="A318" s="202" t="s">
        <v>99</v>
      </c>
      <c r="B318" s="151" t="s">
        <v>130</v>
      </c>
      <c r="C318" s="151" t="s">
        <v>197</v>
      </c>
      <c r="D318" s="151" t="s">
        <v>205</v>
      </c>
      <c r="E318" s="151" t="s">
        <v>700</v>
      </c>
      <c r="F318" s="151" t="s">
        <v>100</v>
      </c>
      <c r="G318" s="204"/>
      <c r="H318" s="156">
        <v>196</v>
      </c>
      <c r="I318" s="156">
        <v>0</v>
      </c>
      <c r="J318" s="156">
        <f t="shared" si="188"/>
        <v>196</v>
      </c>
      <c r="K318" s="156">
        <v>193.16</v>
      </c>
      <c r="L318" s="156">
        <v>300</v>
      </c>
      <c r="M318" s="156">
        <v>-196</v>
      </c>
      <c r="N318" s="156">
        <f t="shared" si="189"/>
        <v>104</v>
      </c>
    </row>
    <row r="319" spans="1:14" ht="12.75" customHeight="1" x14ac:dyDescent="0.25">
      <c r="A319" s="202" t="s">
        <v>93</v>
      </c>
      <c r="B319" s="151" t="s">
        <v>130</v>
      </c>
      <c r="C319" s="151" t="s">
        <v>197</v>
      </c>
      <c r="D319" s="151" t="s">
        <v>205</v>
      </c>
      <c r="E319" s="151" t="s">
        <v>700</v>
      </c>
      <c r="F319" s="151" t="s">
        <v>94</v>
      </c>
      <c r="G319" s="204"/>
      <c r="H319" s="156">
        <v>1500</v>
      </c>
      <c r="I319" s="156">
        <v>0</v>
      </c>
      <c r="J319" s="156">
        <f t="shared" si="188"/>
        <v>1500</v>
      </c>
      <c r="K319" s="156">
        <v>-395.6</v>
      </c>
      <c r="L319" s="156">
        <v>1200</v>
      </c>
      <c r="M319" s="156">
        <v>-600</v>
      </c>
      <c r="N319" s="156">
        <f t="shared" si="189"/>
        <v>600</v>
      </c>
    </row>
    <row r="320" spans="1:14" ht="12.75" customHeight="1" x14ac:dyDescent="0.25">
      <c r="A320" s="202" t="s">
        <v>103</v>
      </c>
      <c r="B320" s="151" t="s">
        <v>130</v>
      </c>
      <c r="C320" s="151" t="s">
        <v>197</v>
      </c>
      <c r="D320" s="151" t="s">
        <v>205</v>
      </c>
      <c r="E320" s="151" t="s">
        <v>700</v>
      </c>
      <c r="F320" s="151" t="s">
        <v>104</v>
      </c>
      <c r="G320" s="204"/>
      <c r="H320" s="156">
        <v>40</v>
      </c>
      <c r="I320" s="156">
        <v>0</v>
      </c>
      <c r="J320" s="156">
        <f t="shared" si="188"/>
        <v>40</v>
      </c>
      <c r="K320" s="156">
        <v>0</v>
      </c>
      <c r="L320" s="156">
        <f>I320+J320</f>
        <v>40</v>
      </c>
      <c r="M320" s="156">
        <v>-40</v>
      </c>
      <c r="N320" s="156">
        <f t="shared" si="189"/>
        <v>0</v>
      </c>
    </row>
    <row r="321" spans="1:14" ht="12.75" customHeight="1" x14ac:dyDescent="0.25">
      <c r="A321" s="202" t="s">
        <v>376</v>
      </c>
      <c r="B321" s="151" t="s">
        <v>130</v>
      </c>
      <c r="C321" s="151" t="s">
        <v>197</v>
      </c>
      <c r="D321" s="151" t="s">
        <v>205</v>
      </c>
      <c r="E321" s="151" t="s">
        <v>700</v>
      </c>
      <c r="F321" s="151" t="s">
        <v>106</v>
      </c>
      <c r="G321" s="155"/>
      <c r="H321" s="156">
        <v>60</v>
      </c>
      <c r="I321" s="156">
        <v>0</v>
      </c>
      <c r="J321" s="156">
        <f t="shared" si="188"/>
        <v>60</v>
      </c>
      <c r="K321" s="156">
        <v>-0.15</v>
      </c>
      <c r="L321" s="156">
        <v>60</v>
      </c>
      <c r="M321" s="156">
        <v>-60</v>
      </c>
      <c r="N321" s="156">
        <f t="shared" si="189"/>
        <v>0</v>
      </c>
    </row>
    <row r="322" spans="1:14" ht="12.75" hidden="1" customHeight="1" x14ac:dyDescent="0.25">
      <c r="A322" s="202" t="s">
        <v>758</v>
      </c>
      <c r="B322" s="151" t="s">
        <v>130</v>
      </c>
      <c r="C322" s="151" t="s">
        <v>197</v>
      </c>
      <c r="D322" s="151" t="s">
        <v>205</v>
      </c>
      <c r="E322" s="151" t="s">
        <v>700</v>
      </c>
      <c r="F322" s="151" t="s">
        <v>757</v>
      </c>
      <c r="G322" s="155"/>
      <c r="H322" s="156">
        <v>60</v>
      </c>
      <c r="I322" s="156">
        <v>0</v>
      </c>
      <c r="J322" s="156">
        <v>0</v>
      </c>
      <c r="K322" s="156">
        <v>1.96</v>
      </c>
      <c r="L322" s="156">
        <v>0</v>
      </c>
      <c r="M322" s="156"/>
      <c r="N322" s="156">
        <v>0</v>
      </c>
    </row>
    <row r="323" spans="1:14" ht="25.5" customHeight="1" x14ac:dyDescent="0.2">
      <c r="A323" s="158" t="s">
        <v>803</v>
      </c>
      <c r="B323" s="151" t="s">
        <v>130</v>
      </c>
      <c r="C323" s="151" t="s">
        <v>197</v>
      </c>
      <c r="D323" s="151" t="s">
        <v>205</v>
      </c>
      <c r="E323" s="151" t="s">
        <v>729</v>
      </c>
      <c r="F323" s="151"/>
      <c r="G323" s="156">
        <f>G324</f>
        <v>0</v>
      </c>
      <c r="H323" s="156" t="e">
        <f>H324+H325+#REF!+#REF!</f>
        <v>#REF!</v>
      </c>
      <c r="I323" s="156" t="e">
        <f>I324+I325+#REF!+#REF!</f>
        <v>#REF!</v>
      </c>
      <c r="J323" s="156" t="e">
        <f>J324+J325+#REF!+#REF!</f>
        <v>#REF!</v>
      </c>
      <c r="K323" s="156" t="e">
        <f>K324+K325+#REF!+#REF!+K326</f>
        <v>#REF!</v>
      </c>
      <c r="L323" s="156">
        <f>L325+L326</f>
        <v>8618</v>
      </c>
      <c r="M323" s="156">
        <f t="shared" ref="M323:N323" si="190">M325+M326</f>
        <v>125.52000000000001</v>
      </c>
      <c r="N323" s="156">
        <f t="shared" si="190"/>
        <v>8743.52</v>
      </c>
    </row>
    <row r="324" spans="1:14" ht="12.75" hidden="1" customHeight="1" x14ac:dyDescent="0.25">
      <c r="A324" s="202" t="s">
        <v>95</v>
      </c>
      <c r="B324" s="151" t="s">
        <v>130</v>
      </c>
      <c r="C324" s="151" t="s">
        <v>197</v>
      </c>
      <c r="D324" s="151" t="s">
        <v>205</v>
      </c>
      <c r="E324" s="151" t="s">
        <v>701</v>
      </c>
      <c r="F324" s="151" t="s">
        <v>96</v>
      </c>
      <c r="G324" s="155"/>
      <c r="H324" s="156">
        <v>3083</v>
      </c>
      <c r="I324" s="156">
        <v>-3083</v>
      </c>
      <c r="J324" s="156">
        <f>H324+I324</f>
        <v>0</v>
      </c>
      <c r="K324" s="156">
        <v>0</v>
      </c>
      <c r="L324" s="156">
        <f>I324+J324</f>
        <v>-3083</v>
      </c>
      <c r="M324" s="156"/>
      <c r="N324" s="156">
        <f>J324+K324</f>
        <v>0</v>
      </c>
    </row>
    <row r="325" spans="1:14" ht="30" customHeight="1" x14ac:dyDescent="0.2">
      <c r="A325" s="158" t="s">
        <v>76</v>
      </c>
      <c r="B325" s="151" t="s">
        <v>130</v>
      </c>
      <c r="C325" s="151" t="s">
        <v>197</v>
      </c>
      <c r="D325" s="151" t="s">
        <v>205</v>
      </c>
      <c r="E325" s="151" t="s">
        <v>701</v>
      </c>
      <c r="F325" s="151" t="s">
        <v>77</v>
      </c>
      <c r="G325" s="155"/>
      <c r="H325" s="156">
        <v>5065</v>
      </c>
      <c r="I325" s="156">
        <v>-5065</v>
      </c>
      <c r="J325" s="156">
        <f>H325+I325</f>
        <v>0</v>
      </c>
      <c r="K325" s="156">
        <v>511.52</v>
      </c>
      <c r="L325" s="156">
        <v>4355</v>
      </c>
      <c r="M325" s="156">
        <v>-45</v>
      </c>
      <c r="N325" s="156">
        <f>L325+M325</f>
        <v>4310</v>
      </c>
    </row>
    <row r="326" spans="1:14" ht="30" customHeight="1" x14ac:dyDescent="0.2">
      <c r="A326" s="158" t="s">
        <v>76</v>
      </c>
      <c r="B326" s="151" t="s">
        <v>130</v>
      </c>
      <c r="C326" s="151" t="s">
        <v>197</v>
      </c>
      <c r="D326" s="151" t="s">
        <v>205</v>
      </c>
      <c r="E326" s="151" t="s">
        <v>728</v>
      </c>
      <c r="F326" s="151" t="s">
        <v>77</v>
      </c>
      <c r="G326" s="155"/>
      <c r="H326" s="156">
        <v>5065</v>
      </c>
      <c r="I326" s="156">
        <v>-5065</v>
      </c>
      <c r="J326" s="156">
        <f>H326+I326</f>
        <v>0</v>
      </c>
      <c r="K326" s="156">
        <v>3928.3</v>
      </c>
      <c r="L326" s="156">
        <v>4263</v>
      </c>
      <c r="M326" s="156">
        <v>170.52</v>
      </c>
      <c r="N326" s="156">
        <f>L326+M326</f>
        <v>4433.5200000000004</v>
      </c>
    </row>
    <row r="327" spans="1:14" s="13" customFormat="1" ht="15" customHeight="1" x14ac:dyDescent="0.2">
      <c r="A327" s="235" t="s">
        <v>65</v>
      </c>
      <c r="B327" s="149" t="s">
        <v>130</v>
      </c>
      <c r="C327" s="149">
        <v>10</v>
      </c>
      <c r="D327" s="149"/>
      <c r="E327" s="149"/>
      <c r="F327" s="149"/>
      <c r="G327" s="160" t="e">
        <f>#REF!+G328</f>
        <v>#REF!</v>
      </c>
      <c r="H327" s="160">
        <f t="shared" ref="H327:N329" si="191">H328</f>
        <v>1438.7</v>
      </c>
      <c r="I327" s="160">
        <f t="shared" si="191"/>
        <v>0</v>
      </c>
      <c r="J327" s="160">
        <f t="shared" si="191"/>
        <v>1438.7</v>
      </c>
      <c r="K327" s="160">
        <f t="shared" si="191"/>
        <v>0</v>
      </c>
      <c r="L327" s="160">
        <f t="shared" si="191"/>
        <v>2749.2</v>
      </c>
      <c r="M327" s="160">
        <f t="shared" si="191"/>
        <v>174.4</v>
      </c>
      <c r="N327" s="160">
        <f t="shared" si="191"/>
        <v>2923.6</v>
      </c>
    </row>
    <row r="328" spans="1:14" ht="17.25" customHeight="1" x14ac:dyDescent="0.2">
      <c r="A328" s="235" t="s">
        <v>262</v>
      </c>
      <c r="B328" s="149" t="s">
        <v>130</v>
      </c>
      <c r="C328" s="149">
        <v>10</v>
      </c>
      <c r="D328" s="149" t="s">
        <v>191</v>
      </c>
      <c r="E328" s="149"/>
      <c r="F328" s="149"/>
      <c r="G328" s="164" t="e">
        <f>#REF!+G329</f>
        <v>#REF!</v>
      </c>
      <c r="H328" s="166">
        <f t="shared" si="191"/>
        <v>1438.7</v>
      </c>
      <c r="I328" s="166">
        <f t="shared" si="191"/>
        <v>0</v>
      </c>
      <c r="J328" s="166">
        <f t="shared" si="191"/>
        <v>1438.7</v>
      </c>
      <c r="K328" s="166">
        <f t="shared" si="191"/>
        <v>0</v>
      </c>
      <c r="L328" s="166">
        <f t="shared" si="191"/>
        <v>2749.2</v>
      </c>
      <c r="M328" s="166">
        <f t="shared" si="191"/>
        <v>174.4</v>
      </c>
      <c r="N328" s="166">
        <f t="shared" si="191"/>
        <v>2923.6</v>
      </c>
    </row>
    <row r="329" spans="1:14" ht="60" x14ac:dyDescent="0.2">
      <c r="A329" s="158" t="s">
        <v>790</v>
      </c>
      <c r="B329" s="151" t="s">
        <v>130</v>
      </c>
      <c r="C329" s="151" t="s">
        <v>207</v>
      </c>
      <c r="D329" s="151" t="s">
        <v>191</v>
      </c>
      <c r="E329" s="151" t="s">
        <v>791</v>
      </c>
      <c r="F329" s="151"/>
      <c r="G329" s="155"/>
      <c r="H329" s="156">
        <f>H330</f>
        <v>1438.7</v>
      </c>
      <c r="I329" s="156">
        <f>I330</f>
        <v>0</v>
      </c>
      <c r="J329" s="156">
        <f>H329+I329</f>
        <v>1438.7</v>
      </c>
      <c r="K329" s="156">
        <f>K330</f>
        <v>0</v>
      </c>
      <c r="L329" s="156">
        <f>L330</f>
        <v>2749.2</v>
      </c>
      <c r="M329" s="156">
        <f t="shared" si="191"/>
        <v>174.4</v>
      </c>
      <c r="N329" s="156">
        <f t="shared" si="191"/>
        <v>2923.6</v>
      </c>
    </row>
    <row r="330" spans="1:14" ht="29.25" customHeight="1" x14ac:dyDescent="0.2">
      <c r="A330" s="158" t="s">
        <v>134</v>
      </c>
      <c r="B330" s="151" t="s">
        <v>130</v>
      </c>
      <c r="C330" s="151" t="s">
        <v>207</v>
      </c>
      <c r="D330" s="151" t="s">
        <v>191</v>
      </c>
      <c r="E330" s="151" t="s">
        <v>791</v>
      </c>
      <c r="F330" s="151" t="s">
        <v>135</v>
      </c>
      <c r="G330" s="155"/>
      <c r="H330" s="155">
        <v>1438.7</v>
      </c>
      <c r="I330" s="156">
        <v>0</v>
      </c>
      <c r="J330" s="156">
        <f>H330+I330</f>
        <v>1438.7</v>
      </c>
      <c r="K330" s="156">
        <v>0</v>
      </c>
      <c r="L330" s="156">
        <v>2749.2</v>
      </c>
      <c r="M330" s="156">
        <v>174.4</v>
      </c>
      <c r="N330" s="156">
        <f>L330+M330</f>
        <v>2923.6</v>
      </c>
    </row>
    <row r="331" spans="1:14" s="13" customFormat="1" ht="14.25" hidden="1" x14ac:dyDescent="0.2">
      <c r="A331" s="235" t="s">
        <v>257</v>
      </c>
      <c r="B331" s="149" t="s">
        <v>130</v>
      </c>
      <c r="C331" s="149" t="s">
        <v>199</v>
      </c>
      <c r="D331" s="149"/>
      <c r="E331" s="148"/>
      <c r="F331" s="148"/>
      <c r="G331" s="163"/>
      <c r="H331" s="163"/>
      <c r="I331" s="174" t="e">
        <f>I332</f>
        <v>#REF!</v>
      </c>
      <c r="J331" s="174" t="e">
        <f>J332</f>
        <v>#REF!</v>
      </c>
      <c r="K331" s="174" t="e">
        <f>K332</f>
        <v>#REF!</v>
      </c>
      <c r="L331" s="174" t="e">
        <f>L332</f>
        <v>#REF!</v>
      </c>
      <c r="M331" s="174"/>
      <c r="N331" s="174" t="e">
        <f>N332</f>
        <v>#REF!</v>
      </c>
    </row>
    <row r="332" spans="1:14" ht="15" hidden="1" x14ac:dyDescent="0.2">
      <c r="A332" s="235" t="s">
        <v>263</v>
      </c>
      <c r="B332" s="149" t="s">
        <v>130</v>
      </c>
      <c r="C332" s="149" t="s">
        <v>199</v>
      </c>
      <c r="D332" s="149" t="s">
        <v>185</v>
      </c>
      <c r="E332" s="148"/>
      <c r="F332" s="148"/>
      <c r="G332" s="161" t="e">
        <f>G333+#REF!</f>
        <v>#REF!</v>
      </c>
      <c r="H332" s="161"/>
      <c r="I332" s="161" t="e">
        <f>I333+#REF!</f>
        <v>#REF!</v>
      </c>
      <c r="J332" s="161" t="e">
        <f>J333+#REF!</f>
        <v>#REF!</v>
      </c>
      <c r="K332" s="161" t="e">
        <f>K333+#REF!</f>
        <v>#REF!</v>
      </c>
      <c r="L332" s="161" t="e">
        <f>L333+#REF!</f>
        <v>#REF!</v>
      </c>
      <c r="M332" s="161"/>
      <c r="N332" s="161" t="e">
        <f>N333+#REF!</f>
        <v>#REF!</v>
      </c>
    </row>
    <row r="333" spans="1:14" s="14" customFormat="1" ht="31.5" hidden="1" customHeight="1" x14ac:dyDescent="0.2">
      <c r="A333" s="158" t="s">
        <v>831</v>
      </c>
      <c r="B333" s="151" t="s">
        <v>130</v>
      </c>
      <c r="C333" s="151" t="s">
        <v>199</v>
      </c>
      <c r="D333" s="151" t="s">
        <v>185</v>
      </c>
      <c r="E333" s="170" t="s">
        <v>432</v>
      </c>
      <c r="F333" s="170"/>
      <c r="G333" s="155"/>
      <c r="H333" s="155"/>
      <c r="I333" s="156">
        <f>I334+I336</f>
        <v>-700</v>
      </c>
      <c r="J333" s="156" t="e">
        <f>J334+J336</f>
        <v>#REF!</v>
      </c>
      <c r="K333" s="156">
        <f>K334+K336</f>
        <v>-700</v>
      </c>
      <c r="L333" s="156" t="e">
        <f>L334+L336</f>
        <v>#REF!</v>
      </c>
      <c r="M333" s="156"/>
      <c r="N333" s="156" t="e">
        <f>N334+N336</f>
        <v>#REF!</v>
      </c>
    </row>
    <row r="334" spans="1:14" s="14" customFormat="1" ht="19.5" hidden="1" customHeight="1" x14ac:dyDescent="0.2">
      <c r="A334" s="158" t="s">
        <v>475</v>
      </c>
      <c r="B334" s="151" t="s">
        <v>130</v>
      </c>
      <c r="C334" s="151" t="s">
        <v>199</v>
      </c>
      <c r="D334" s="151" t="s">
        <v>185</v>
      </c>
      <c r="E334" s="170" t="s">
        <v>433</v>
      </c>
      <c r="F334" s="170"/>
      <c r="G334" s="155"/>
      <c r="H334" s="155"/>
      <c r="I334" s="156">
        <f>I335</f>
        <v>-700</v>
      </c>
      <c r="J334" s="156" t="e">
        <f>J335</f>
        <v>#REF!</v>
      </c>
      <c r="K334" s="156">
        <f>K335</f>
        <v>-700</v>
      </c>
      <c r="L334" s="156" t="e">
        <f>L335</f>
        <v>#REF!</v>
      </c>
      <c r="M334" s="156"/>
      <c r="N334" s="156" t="e">
        <f>N335</f>
        <v>#REF!</v>
      </c>
    </row>
    <row r="335" spans="1:14" s="14" customFormat="1" ht="18.75" hidden="1" customHeight="1" x14ac:dyDescent="0.2">
      <c r="A335" s="158" t="s">
        <v>93</v>
      </c>
      <c r="B335" s="151" t="s">
        <v>130</v>
      </c>
      <c r="C335" s="151" t="s">
        <v>199</v>
      </c>
      <c r="D335" s="151" t="s">
        <v>185</v>
      </c>
      <c r="E335" s="170" t="s">
        <v>433</v>
      </c>
      <c r="F335" s="170">
        <v>244</v>
      </c>
      <c r="G335" s="155"/>
      <c r="H335" s="155"/>
      <c r="I335" s="156">
        <v>-700</v>
      </c>
      <c r="J335" s="156" t="e">
        <f>#REF!+I335</f>
        <v>#REF!</v>
      </c>
      <c r="K335" s="156">
        <v>-700</v>
      </c>
      <c r="L335" s="156" t="e">
        <f>#REF!+J335</f>
        <v>#REF!</v>
      </c>
      <c r="M335" s="156"/>
      <c r="N335" s="156" t="e">
        <f>#REF!+K335</f>
        <v>#REF!</v>
      </c>
    </row>
    <row r="336" spans="1:14" s="14" customFormat="1" ht="15" hidden="1" customHeight="1" x14ac:dyDescent="0.2">
      <c r="A336" s="158" t="s">
        <v>597</v>
      </c>
      <c r="B336" s="151" t="s">
        <v>130</v>
      </c>
      <c r="C336" s="151" t="s">
        <v>199</v>
      </c>
      <c r="D336" s="151" t="s">
        <v>185</v>
      </c>
      <c r="E336" s="170" t="s">
        <v>596</v>
      </c>
      <c r="F336" s="170">
        <v>244</v>
      </c>
      <c r="G336" s="155"/>
      <c r="H336" s="155"/>
      <c r="I336" s="156">
        <v>0</v>
      </c>
      <c r="J336" s="156" t="e">
        <f>#REF!+I336</f>
        <v>#REF!</v>
      </c>
      <c r="K336" s="156">
        <v>0</v>
      </c>
      <c r="L336" s="156" t="e">
        <f>#REF!+J336</f>
        <v>#REF!</v>
      </c>
      <c r="M336" s="156"/>
      <c r="N336" s="156" t="e">
        <f>#REF!+K336</f>
        <v>#REF!</v>
      </c>
    </row>
    <row r="337" spans="1:14" ht="15" hidden="1" x14ac:dyDescent="0.2">
      <c r="A337" s="158" t="s">
        <v>380</v>
      </c>
      <c r="B337" s="151" t="s">
        <v>130</v>
      </c>
      <c r="C337" s="151" t="s">
        <v>199</v>
      </c>
      <c r="D337" s="151" t="s">
        <v>185</v>
      </c>
      <c r="E337" s="150" t="s">
        <v>62</v>
      </c>
      <c r="F337" s="151"/>
      <c r="G337" s="155"/>
      <c r="H337" s="155"/>
      <c r="I337" s="156" t="e">
        <f>#REF!</f>
        <v>#REF!</v>
      </c>
      <c r="J337" s="156" t="e">
        <f>#REF!</f>
        <v>#REF!</v>
      </c>
      <c r="K337" s="156" t="e">
        <f>#REF!</f>
        <v>#REF!</v>
      </c>
      <c r="L337" s="156" t="e">
        <f>#REF!</f>
        <v>#REF!</v>
      </c>
      <c r="M337" s="156"/>
      <c r="N337" s="156" t="e">
        <f>#REF!</f>
        <v>#REF!</v>
      </c>
    </row>
    <row r="338" spans="1:14" s="11" customFormat="1" ht="33" customHeight="1" x14ac:dyDescent="0.2">
      <c r="A338" s="284" t="s">
        <v>389</v>
      </c>
      <c r="B338" s="285"/>
      <c r="C338" s="285"/>
      <c r="D338" s="285"/>
      <c r="E338" s="285"/>
      <c r="F338" s="285"/>
      <c r="G338" s="145" t="e">
        <f>G339+G415+G408</f>
        <v>#REF!</v>
      </c>
      <c r="H338" s="145">
        <f>H339+H408+H415</f>
        <v>39525.599999999999</v>
      </c>
      <c r="I338" s="145">
        <f>I339+I415+I408</f>
        <v>2493.8900000000003</v>
      </c>
      <c r="J338" s="145" t="e">
        <f>J339+J415+J408</f>
        <v>#REF!</v>
      </c>
      <c r="K338" s="145">
        <f>K339+K415+K408</f>
        <v>4950.9319999999998</v>
      </c>
      <c r="L338" s="145">
        <f>L339+L415+L408</f>
        <v>46522.43</v>
      </c>
      <c r="M338" s="145">
        <f t="shared" ref="M338:N338" si="192">M339+M415+M408</f>
        <v>32933.870000000003</v>
      </c>
      <c r="N338" s="145">
        <f t="shared" si="192"/>
        <v>79456.3</v>
      </c>
    </row>
    <row r="339" spans="1:14" s="13" customFormat="1" ht="14.25" x14ac:dyDescent="0.2">
      <c r="A339" s="235" t="s">
        <v>72</v>
      </c>
      <c r="B339" s="149" t="s">
        <v>322</v>
      </c>
      <c r="C339" s="149" t="s">
        <v>185</v>
      </c>
      <c r="D339" s="149"/>
      <c r="E339" s="149"/>
      <c r="F339" s="149"/>
      <c r="G339" s="163"/>
      <c r="H339" s="174">
        <f t="shared" ref="H339:L339" si="193">H340+H363+H401</f>
        <v>10741</v>
      </c>
      <c r="I339" s="163">
        <f t="shared" si="193"/>
        <v>0</v>
      </c>
      <c r="J339" s="174" t="e">
        <f t="shared" si="193"/>
        <v>#REF!</v>
      </c>
      <c r="K339" s="163">
        <f t="shared" si="193"/>
        <v>1</v>
      </c>
      <c r="L339" s="174">
        <f t="shared" si="193"/>
        <v>11964.029999999999</v>
      </c>
      <c r="M339" s="174">
        <f t="shared" ref="M339:N339" si="194">M340+M363+M401</f>
        <v>30270.270000000004</v>
      </c>
      <c r="N339" s="174">
        <f t="shared" si="194"/>
        <v>42234.3</v>
      </c>
    </row>
    <row r="340" spans="1:14" s="13" customFormat="1" ht="45" customHeight="1" x14ac:dyDescent="0.2">
      <c r="A340" s="235" t="s">
        <v>190</v>
      </c>
      <c r="B340" s="149" t="s">
        <v>322</v>
      </c>
      <c r="C340" s="149" t="s">
        <v>292</v>
      </c>
      <c r="D340" s="149" t="s">
        <v>191</v>
      </c>
      <c r="E340" s="149"/>
      <c r="F340" s="149"/>
      <c r="G340" s="160">
        <f>G347+G354</f>
        <v>0</v>
      </c>
      <c r="H340" s="160">
        <f>H354</f>
        <v>2646</v>
      </c>
      <c r="I340" s="160">
        <f>I354</f>
        <v>0</v>
      </c>
      <c r="J340" s="160" t="e">
        <f>J347+J354</f>
        <v>#REF!</v>
      </c>
      <c r="K340" s="160">
        <f>K354</f>
        <v>0</v>
      </c>
      <c r="L340" s="160">
        <f>L354+L360</f>
        <v>2804</v>
      </c>
      <c r="M340" s="160">
        <f t="shared" ref="M340:N340" si="195">M354+M360</f>
        <v>-383.5</v>
      </c>
      <c r="N340" s="160">
        <f t="shared" si="195"/>
        <v>2420.5</v>
      </c>
    </row>
    <row r="341" spans="1:14" s="13" customFormat="1" ht="26.25" hidden="1" customHeight="1" x14ac:dyDescent="0.2">
      <c r="A341" s="158" t="s">
        <v>123</v>
      </c>
      <c r="B341" s="151" t="s">
        <v>322</v>
      </c>
      <c r="C341" s="170" t="s">
        <v>292</v>
      </c>
      <c r="D341" s="151" t="s">
        <v>191</v>
      </c>
      <c r="E341" s="159" t="s">
        <v>312</v>
      </c>
      <c r="F341" s="170"/>
      <c r="G341" s="163"/>
      <c r="H341" s="163"/>
      <c r="I341" s="156">
        <f>I342</f>
        <v>-2636</v>
      </c>
      <c r="J341" s="156">
        <f>J342</f>
        <v>-2636</v>
      </c>
      <c r="K341" s="156">
        <f>K342</f>
        <v>-2636</v>
      </c>
      <c r="L341" s="156">
        <f>L342</f>
        <v>-2636</v>
      </c>
      <c r="M341" s="156">
        <f t="shared" ref="M341:N341" si="196">M342</f>
        <v>-5272</v>
      </c>
      <c r="N341" s="156">
        <f t="shared" si="196"/>
        <v>-5272</v>
      </c>
    </row>
    <row r="342" spans="1:14" s="13" customFormat="1" ht="15.75" hidden="1" customHeight="1" x14ac:dyDescent="0.2">
      <c r="A342" s="158" t="s">
        <v>295</v>
      </c>
      <c r="B342" s="151" t="s">
        <v>322</v>
      </c>
      <c r="C342" s="170" t="s">
        <v>292</v>
      </c>
      <c r="D342" s="151" t="s">
        <v>191</v>
      </c>
      <c r="E342" s="159" t="s">
        <v>314</v>
      </c>
      <c r="F342" s="151"/>
      <c r="G342" s="163"/>
      <c r="H342" s="163"/>
      <c r="I342" s="156">
        <f>I343+I344+I345+I346</f>
        <v>-2636</v>
      </c>
      <c r="J342" s="156">
        <f>J343+J344+J345+J346</f>
        <v>-2636</v>
      </c>
      <c r="K342" s="156">
        <f>K343+K344+K345+K346</f>
        <v>-2636</v>
      </c>
      <c r="L342" s="156">
        <f>L343+L344+L345+L346</f>
        <v>-2636</v>
      </c>
      <c r="M342" s="156">
        <f t="shared" ref="M342:N342" si="197">M343+M344+M345+M346</f>
        <v>-5272</v>
      </c>
      <c r="N342" s="156">
        <f t="shared" si="197"/>
        <v>-5272</v>
      </c>
    </row>
    <row r="343" spans="1:14" s="13" customFormat="1" ht="15" hidden="1" x14ac:dyDescent="0.2">
      <c r="A343" s="158" t="s">
        <v>95</v>
      </c>
      <c r="B343" s="151" t="s">
        <v>322</v>
      </c>
      <c r="C343" s="170" t="s">
        <v>292</v>
      </c>
      <c r="D343" s="151" t="s">
        <v>191</v>
      </c>
      <c r="E343" s="159" t="s">
        <v>314</v>
      </c>
      <c r="F343" s="151" t="s">
        <v>96</v>
      </c>
      <c r="G343" s="163"/>
      <c r="H343" s="163"/>
      <c r="I343" s="156">
        <v>-2220</v>
      </c>
      <c r="J343" s="156">
        <f>G343+I343</f>
        <v>-2220</v>
      </c>
      <c r="K343" s="156">
        <v>-2220</v>
      </c>
      <c r="L343" s="156">
        <f t="shared" ref="L343:L346" si="198">H343+J343</f>
        <v>-2220</v>
      </c>
      <c r="M343" s="156">
        <f t="shared" ref="M343:M346" si="199">I343+K343</f>
        <v>-4440</v>
      </c>
      <c r="N343" s="156">
        <f t="shared" ref="N343:N346" si="200">J343+L343</f>
        <v>-4440</v>
      </c>
    </row>
    <row r="344" spans="1:14" s="13" customFormat="1" ht="16.5" hidden="1" customHeight="1" x14ac:dyDescent="0.2">
      <c r="A344" s="158" t="s">
        <v>97</v>
      </c>
      <c r="B344" s="151" t="s">
        <v>322</v>
      </c>
      <c r="C344" s="170" t="s">
        <v>292</v>
      </c>
      <c r="D344" s="151" t="s">
        <v>191</v>
      </c>
      <c r="E344" s="159" t="s">
        <v>314</v>
      </c>
      <c r="F344" s="151" t="s">
        <v>98</v>
      </c>
      <c r="G344" s="163"/>
      <c r="H344" s="163"/>
      <c r="I344" s="156">
        <v>-101</v>
      </c>
      <c r="J344" s="156">
        <f>G344+I344</f>
        <v>-101</v>
      </c>
      <c r="K344" s="156">
        <v>-101</v>
      </c>
      <c r="L344" s="156">
        <f t="shared" si="198"/>
        <v>-101</v>
      </c>
      <c r="M344" s="156">
        <f t="shared" si="199"/>
        <v>-202</v>
      </c>
      <c r="N344" s="156">
        <f t="shared" si="200"/>
        <v>-202</v>
      </c>
    </row>
    <row r="345" spans="1:14" s="13" customFormat="1" ht="15" hidden="1" customHeight="1" x14ac:dyDescent="0.2">
      <c r="A345" s="158" t="s">
        <v>99</v>
      </c>
      <c r="B345" s="151" t="s">
        <v>322</v>
      </c>
      <c r="C345" s="170" t="s">
        <v>292</v>
      </c>
      <c r="D345" s="151" t="s">
        <v>191</v>
      </c>
      <c r="E345" s="159" t="s">
        <v>314</v>
      </c>
      <c r="F345" s="151" t="s">
        <v>100</v>
      </c>
      <c r="G345" s="163"/>
      <c r="H345" s="163"/>
      <c r="I345" s="156">
        <v>-295</v>
      </c>
      <c r="J345" s="156">
        <f>G345+I345</f>
        <v>-295</v>
      </c>
      <c r="K345" s="156">
        <v>-295</v>
      </c>
      <c r="L345" s="156">
        <f t="shared" si="198"/>
        <v>-295</v>
      </c>
      <c r="M345" s="156">
        <f t="shared" si="199"/>
        <v>-590</v>
      </c>
      <c r="N345" s="156">
        <f t="shared" si="200"/>
        <v>-590</v>
      </c>
    </row>
    <row r="346" spans="1:14" s="13" customFormat="1" ht="18.75" hidden="1" customHeight="1" x14ac:dyDescent="0.2">
      <c r="A346" s="158" t="s">
        <v>93</v>
      </c>
      <c r="B346" s="151" t="s">
        <v>322</v>
      </c>
      <c r="C346" s="170" t="s">
        <v>292</v>
      </c>
      <c r="D346" s="151" t="s">
        <v>191</v>
      </c>
      <c r="E346" s="159" t="s">
        <v>314</v>
      </c>
      <c r="F346" s="151" t="s">
        <v>94</v>
      </c>
      <c r="G346" s="163"/>
      <c r="H346" s="163"/>
      <c r="I346" s="156">
        <v>-20</v>
      </c>
      <c r="J346" s="156">
        <f>G346+I346</f>
        <v>-20</v>
      </c>
      <c r="K346" s="156">
        <v>-20</v>
      </c>
      <c r="L346" s="156">
        <f t="shared" si="198"/>
        <v>-20</v>
      </c>
      <c r="M346" s="156">
        <f t="shared" si="199"/>
        <v>-40</v>
      </c>
      <c r="N346" s="156">
        <f t="shared" si="200"/>
        <v>-40</v>
      </c>
    </row>
    <row r="347" spans="1:14" s="13" customFormat="1" ht="16.5" hidden="1" customHeight="1" x14ac:dyDescent="0.2">
      <c r="A347" s="158" t="s">
        <v>814</v>
      </c>
      <c r="B347" s="151" t="s">
        <v>322</v>
      </c>
      <c r="C347" s="170" t="s">
        <v>292</v>
      </c>
      <c r="D347" s="151" t="s">
        <v>191</v>
      </c>
      <c r="E347" s="159" t="s">
        <v>436</v>
      </c>
      <c r="F347" s="170"/>
      <c r="G347" s="163"/>
      <c r="H347" s="163"/>
      <c r="I347" s="156">
        <f t="shared" ref="I347:N348" si="201">I348</f>
        <v>-2293.8000000000002</v>
      </c>
      <c r="J347" s="156" t="e">
        <f t="shared" si="201"/>
        <v>#REF!</v>
      </c>
      <c r="K347" s="156">
        <f t="shared" si="201"/>
        <v>-2293.8000000000002</v>
      </c>
      <c r="L347" s="156" t="e">
        <f t="shared" si="201"/>
        <v>#REF!</v>
      </c>
      <c r="M347" s="156" t="e">
        <f t="shared" si="201"/>
        <v>#REF!</v>
      </c>
      <c r="N347" s="156" t="e">
        <f t="shared" si="201"/>
        <v>#REF!</v>
      </c>
    </row>
    <row r="348" spans="1:14" s="13" customFormat="1" ht="27" hidden="1" customHeight="1" x14ac:dyDescent="0.2">
      <c r="A348" s="158" t="s">
        <v>832</v>
      </c>
      <c r="B348" s="151" t="s">
        <v>322</v>
      </c>
      <c r="C348" s="170" t="s">
        <v>292</v>
      </c>
      <c r="D348" s="151" t="s">
        <v>191</v>
      </c>
      <c r="E348" s="159" t="s">
        <v>437</v>
      </c>
      <c r="F348" s="151"/>
      <c r="G348" s="163"/>
      <c r="H348" s="163"/>
      <c r="I348" s="156">
        <f t="shared" si="201"/>
        <v>-2293.8000000000002</v>
      </c>
      <c r="J348" s="156" t="e">
        <f t="shared" si="201"/>
        <v>#REF!</v>
      </c>
      <c r="K348" s="156">
        <f t="shared" si="201"/>
        <v>-2293.8000000000002</v>
      </c>
      <c r="L348" s="156" t="e">
        <f t="shared" si="201"/>
        <v>#REF!</v>
      </c>
      <c r="M348" s="156" t="e">
        <f t="shared" si="201"/>
        <v>#REF!</v>
      </c>
      <c r="N348" s="156" t="e">
        <f t="shared" si="201"/>
        <v>#REF!</v>
      </c>
    </row>
    <row r="349" spans="1:14" s="13" customFormat="1" ht="27.75" hidden="1" customHeight="1" x14ac:dyDescent="0.2">
      <c r="A349" s="158" t="s">
        <v>833</v>
      </c>
      <c r="B349" s="151" t="s">
        <v>322</v>
      </c>
      <c r="C349" s="170" t="s">
        <v>292</v>
      </c>
      <c r="D349" s="151" t="s">
        <v>191</v>
      </c>
      <c r="E349" s="159" t="s">
        <v>457</v>
      </c>
      <c r="F349" s="151"/>
      <c r="G349" s="163"/>
      <c r="H349" s="163"/>
      <c r="I349" s="156">
        <f>I350+I351+I352+I353</f>
        <v>-2293.8000000000002</v>
      </c>
      <c r="J349" s="156" t="e">
        <f>J350+J351+J352+J353</f>
        <v>#REF!</v>
      </c>
      <c r="K349" s="156">
        <f>K350+K351+K352+K353</f>
        <v>-2293.8000000000002</v>
      </c>
      <c r="L349" s="156" t="e">
        <f>L350+L351+L352+L353</f>
        <v>#REF!</v>
      </c>
      <c r="M349" s="156" t="e">
        <f t="shared" ref="M349:N349" si="202">M350+M351+M352+M353</f>
        <v>#REF!</v>
      </c>
      <c r="N349" s="156" t="e">
        <f t="shared" si="202"/>
        <v>#REF!</v>
      </c>
    </row>
    <row r="350" spans="1:14" s="13" customFormat="1" ht="17.25" hidden="1" customHeight="1" x14ac:dyDescent="0.2">
      <c r="A350" s="158" t="s">
        <v>95</v>
      </c>
      <c r="B350" s="151" t="s">
        <v>322</v>
      </c>
      <c r="C350" s="170" t="s">
        <v>292</v>
      </c>
      <c r="D350" s="151" t="s">
        <v>191</v>
      </c>
      <c r="E350" s="159" t="s">
        <v>457</v>
      </c>
      <c r="F350" s="151" t="s">
        <v>96</v>
      </c>
      <c r="G350" s="163"/>
      <c r="H350" s="163"/>
      <c r="I350" s="156">
        <v>-1977.8</v>
      </c>
      <c r="J350" s="156" t="e">
        <f>#REF!+I350</f>
        <v>#REF!</v>
      </c>
      <c r="K350" s="156">
        <v>-1977.8</v>
      </c>
      <c r="L350" s="156" t="e">
        <f>#REF!+J350</f>
        <v>#REF!</v>
      </c>
      <c r="M350" s="156" t="e">
        <f>#REF!+K350</f>
        <v>#REF!</v>
      </c>
      <c r="N350" s="156" t="e">
        <f>#REF!+L350</f>
        <v>#REF!</v>
      </c>
    </row>
    <row r="351" spans="1:14" s="13" customFormat="1" ht="18.75" hidden="1" customHeight="1" x14ac:dyDescent="0.2">
      <c r="A351" s="158" t="s">
        <v>97</v>
      </c>
      <c r="B351" s="151" t="s">
        <v>322</v>
      </c>
      <c r="C351" s="170" t="s">
        <v>292</v>
      </c>
      <c r="D351" s="151" t="s">
        <v>191</v>
      </c>
      <c r="E351" s="159" t="s">
        <v>457</v>
      </c>
      <c r="F351" s="151" t="s">
        <v>98</v>
      </c>
      <c r="G351" s="163"/>
      <c r="H351" s="163"/>
      <c r="I351" s="156">
        <v>-101</v>
      </c>
      <c r="J351" s="156" t="e">
        <f>#REF!+I351</f>
        <v>#REF!</v>
      </c>
      <c r="K351" s="156">
        <v>-101</v>
      </c>
      <c r="L351" s="156" t="e">
        <f>#REF!+J351</f>
        <v>#REF!</v>
      </c>
      <c r="M351" s="156" t="e">
        <f>#REF!+K351</f>
        <v>#REF!</v>
      </c>
      <c r="N351" s="156" t="e">
        <f>#REF!+L351</f>
        <v>#REF!</v>
      </c>
    </row>
    <row r="352" spans="1:14" s="13" customFormat="1" ht="16.5" hidden="1" customHeight="1" x14ac:dyDescent="0.2">
      <c r="A352" s="158" t="s">
        <v>99</v>
      </c>
      <c r="B352" s="151" t="s">
        <v>322</v>
      </c>
      <c r="C352" s="170" t="s">
        <v>292</v>
      </c>
      <c r="D352" s="151" t="s">
        <v>191</v>
      </c>
      <c r="E352" s="159" t="s">
        <v>457</v>
      </c>
      <c r="F352" s="151" t="s">
        <v>100</v>
      </c>
      <c r="G352" s="163"/>
      <c r="H352" s="163"/>
      <c r="I352" s="156">
        <v>-95</v>
      </c>
      <c r="J352" s="156" t="e">
        <f>#REF!+I352</f>
        <v>#REF!</v>
      </c>
      <c r="K352" s="156">
        <v>-95</v>
      </c>
      <c r="L352" s="156" t="e">
        <f>#REF!+J352</f>
        <v>#REF!</v>
      </c>
      <c r="M352" s="156" t="e">
        <f>#REF!+K352</f>
        <v>#REF!</v>
      </c>
      <c r="N352" s="156" t="e">
        <f>#REF!+L352</f>
        <v>#REF!</v>
      </c>
    </row>
    <row r="353" spans="1:14" s="13" customFormat="1" ht="15" hidden="1" customHeight="1" x14ac:dyDescent="0.2">
      <c r="A353" s="158" t="s">
        <v>93</v>
      </c>
      <c r="B353" s="151" t="s">
        <v>322</v>
      </c>
      <c r="C353" s="170" t="s">
        <v>292</v>
      </c>
      <c r="D353" s="151" t="s">
        <v>191</v>
      </c>
      <c r="E353" s="159" t="s">
        <v>457</v>
      </c>
      <c r="F353" s="151" t="s">
        <v>94</v>
      </c>
      <c r="G353" s="163"/>
      <c r="H353" s="163"/>
      <c r="I353" s="156">
        <v>-120</v>
      </c>
      <c r="J353" s="156" t="e">
        <f>#REF!+I353</f>
        <v>#REF!</v>
      </c>
      <c r="K353" s="156">
        <v>-120</v>
      </c>
      <c r="L353" s="156" t="e">
        <f>#REF!+J353</f>
        <v>#REF!</v>
      </c>
      <c r="M353" s="156" t="e">
        <f>#REF!+K353</f>
        <v>#REF!</v>
      </c>
      <c r="N353" s="156" t="e">
        <f>#REF!+L353</f>
        <v>#REF!</v>
      </c>
    </row>
    <row r="354" spans="1:14" s="13" customFormat="1" ht="27.75" customHeight="1" x14ac:dyDescent="0.2">
      <c r="A354" s="158" t="s">
        <v>833</v>
      </c>
      <c r="B354" s="151" t="s">
        <v>322</v>
      </c>
      <c r="C354" s="170" t="s">
        <v>292</v>
      </c>
      <c r="D354" s="151" t="s">
        <v>191</v>
      </c>
      <c r="E354" s="159" t="s">
        <v>860</v>
      </c>
      <c r="F354" s="151"/>
      <c r="G354" s="161">
        <f>G355+G357+G358+G359</f>
        <v>0</v>
      </c>
      <c r="H354" s="161">
        <f>H355+H357+H358+H359+H356</f>
        <v>2646</v>
      </c>
      <c r="I354" s="161">
        <f>I355+I357+I358+I359+I356</f>
        <v>0</v>
      </c>
      <c r="J354" s="161">
        <f>J355+J357+J358+J359+J356</f>
        <v>2646</v>
      </c>
      <c r="K354" s="161">
        <f>K355+K357+K358+K359+K356</f>
        <v>0</v>
      </c>
      <c r="L354" s="161">
        <f>L355+L356+L357+L358+L359</f>
        <v>2804</v>
      </c>
      <c r="M354" s="161">
        <f t="shared" ref="M354:N354" si="203">M355+M356+M357+M358+M359</f>
        <v>-462</v>
      </c>
      <c r="N354" s="161">
        <f t="shared" si="203"/>
        <v>2342</v>
      </c>
    </row>
    <row r="355" spans="1:14" s="13" customFormat="1" ht="15" customHeight="1" x14ac:dyDescent="0.2">
      <c r="A355" s="158" t="s">
        <v>95</v>
      </c>
      <c r="B355" s="151" t="s">
        <v>322</v>
      </c>
      <c r="C355" s="170" t="s">
        <v>292</v>
      </c>
      <c r="D355" s="151" t="s">
        <v>191</v>
      </c>
      <c r="E355" s="159" t="s">
        <v>860</v>
      </c>
      <c r="F355" s="151" t="s">
        <v>96</v>
      </c>
      <c r="G355" s="163"/>
      <c r="H355" s="156">
        <v>2300</v>
      </c>
      <c r="I355" s="156">
        <v>-550</v>
      </c>
      <c r="J355" s="156">
        <f>H355+I355</f>
        <v>1750</v>
      </c>
      <c r="K355" s="156">
        <v>0</v>
      </c>
      <c r="L355" s="156">
        <v>1900</v>
      </c>
      <c r="M355" s="156">
        <v>-140</v>
      </c>
      <c r="N355" s="156">
        <f>L355+M355</f>
        <v>1760</v>
      </c>
    </row>
    <row r="356" spans="1:14" s="13" customFormat="1" ht="35.25" customHeight="1" x14ac:dyDescent="0.2">
      <c r="A356" s="233" t="s">
        <v>750</v>
      </c>
      <c r="B356" s="226" t="s">
        <v>322</v>
      </c>
      <c r="C356" s="226" t="s">
        <v>185</v>
      </c>
      <c r="D356" s="226" t="s">
        <v>191</v>
      </c>
      <c r="E356" s="159" t="s">
        <v>860</v>
      </c>
      <c r="F356" s="234" t="s">
        <v>748</v>
      </c>
      <c r="G356" s="163"/>
      <c r="H356" s="156"/>
      <c r="I356" s="156">
        <v>550</v>
      </c>
      <c r="J356" s="156">
        <f>H356+I356</f>
        <v>550</v>
      </c>
      <c r="K356" s="156">
        <v>0</v>
      </c>
      <c r="L356" s="156">
        <v>574</v>
      </c>
      <c r="M356" s="156">
        <v>-42</v>
      </c>
      <c r="N356" s="156">
        <f t="shared" ref="N356:N359" si="204">L356+M356</f>
        <v>532</v>
      </c>
    </row>
    <row r="357" spans="1:14" s="13" customFormat="1" ht="15" customHeight="1" x14ac:dyDescent="0.2">
      <c r="A357" s="158" t="s">
        <v>97</v>
      </c>
      <c r="B357" s="151" t="s">
        <v>322</v>
      </c>
      <c r="C357" s="170" t="s">
        <v>292</v>
      </c>
      <c r="D357" s="151" t="s">
        <v>191</v>
      </c>
      <c r="E357" s="159" t="s">
        <v>860</v>
      </c>
      <c r="F357" s="151" t="s">
        <v>98</v>
      </c>
      <c r="G357" s="163"/>
      <c r="H357" s="156">
        <v>101</v>
      </c>
      <c r="I357" s="156">
        <v>0</v>
      </c>
      <c r="J357" s="156">
        <f>H357+I357</f>
        <v>101</v>
      </c>
      <c r="K357" s="156">
        <v>0</v>
      </c>
      <c r="L357" s="156">
        <v>80</v>
      </c>
      <c r="M357" s="156">
        <v>-80</v>
      </c>
      <c r="N357" s="156">
        <f t="shared" si="204"/>
        <v>0</v>
      </c>
    </row>
    <row r="358" spans="1:14" s="13" customFormat="1" ht="19.5" customHeight="1" x14ac:dyDescent="0.2">
      <c r="A358" s="158" t="s">
        <v>99</v>
      </c>
      <c r="B358" s="151" t="s">
        <v>322</v>
      </c>
      <c r="C358" s="170" t="s">
        <v>292</v>
      </c>
      <c r="D358" s="151" t="s">
        <v>191</v>
      </c>
      <c r="E358" s="159" t="s">
        <v>860</v>
      </c>
      <c r="F358" s="151" t="s">
        <v>100</v>
      </c>
      <c r="G358" s="163"/>
      <c r="H358" s="156">
        <v>95</v>
      </c>
      <c r="I358" s="156">
        <v>0</v>
      </c>
      <c r="J358" s="156">
        <f>H358+I358</f>
        <v>95</v>
      </c>
      <c r="K358" s="156">
        <v>0</v>
      </c>
      <c r="L358" s="156">
        <v>100</v>
      </c>
      <c r="M358" s="156">
        <v>-100</v>
      </c>
      <c r="N358" s="156">
        <f t="shared" si="204"/>
        <v>0</v>
      </c>
    </row>
    <row r="359" spans="1:14" s="13" customFormat="1" ht="20.25" customHeight="1" x14ac:dyDescent="0.25">
      <c r="A359" s="158" t="s">
        <v>93</v>
      </c>
      <c r="B359" s="208" t="s">
        <v>322</v>
      </c>
      <c r="C359" s="209" t="s">
        <v>292</v>
      </c>
      <c r="D359" s="208" t="s">
        <v>191</v>
      </c>
      <c r="E359" s="159" t="s">
        <v>860</v>
      </c>
      <c r="F359" s="208" t="s">
        <v>94</v>
      </c>
      <c r="G359" s="163"/>
      <c r="H359" s="156">
        <v>150</v>
      </c>
      <c r="I359" s="156">
        <v>0</v>
      </c>
      <c r="J359" s="156">
        <f>H359+I359</f>
        <v>150</v>
      </c>
      <c r="K359" s="156">
        <v>0</v>
      </c>
      <c r="L359" s="156">
        <v>150</v>
      </c>
      <c r="M359" s="156">
        <v>-100</v>
      </c>
      <c r="N359" s="156">
        <f t="shared" si="204"/>
        <v>50</v>
      </c>
    </row>
    <row r="360" spans="1:14" s="13" customFormat="1" ht="37.5" customHeight="1" x14ac:dyDescent="0.25">
      <c r="A360" s="158" t="s">
        <v>643</v>
      </c>
      <c r="B360" s="208" t="s">
        <v>322</v>
      </c>
      <c r="C360" s="170" t="s">
        <v>292</v>
      </c>
      <c r="D360" s="151" t="s">
        <v>191</v>
      </c>
      <c r="E360" s="159" t="s">
        <v>644</v>
      </c>
      <c r="F360" s="151"/>
      <c r="G360" s="155"/>
      <c r="H360" s="156">
        <f t="shared" ref="H360:N360" si="205">H361+H362</f>
        <v>0</v>
      </c>
      <c r="I360" s="156">
        <f t="shared" si="205"/>
        <v>80.099999999999994</v>
      </c>
      <c r="J360" s="156">
        <f t="shared" si="205"/>
        <v>80.099999999999994</v>
      </c>
      <c r="K360" s="156">
        <f t="shared" si="205"/>
        <v>0</v>
      </c>
      <c r="L360" s="156">
        <f t="shared" si="205"/>
        <v>0</v>
      </c>
      <c r="M360" s="156">
        <f t="shared" si="205"/>
        <v>78.5</v>
      </c>
      <c r="N360" s="156">
        <f t="shared" si="205"/>
        <v>78.5</v>
      </c>
    </row>
    <row r="361" spans="1:14" s="13" customFormat="1" ht="20.25" customHeight="1" x14ac:dyDescent="0.25">
      <c r="A361" s="225" t="s">
        <v>759</v>
      </c>
      <c r="B361" s="208" t="s">
        <v>322</v>
      </c>
      <c r="C361" s="170" t="s">
        <v>292</v>
      </c>
      <c r="D361" s="151" t="s">
        <v>191</v>
      </c>
      <c r="E361" s="159" t="s">
        <v>644</v>
      </c>
      <c r="F361" s="151" t="s">
        <v>96</v>
      </c>
      <c r="G361" s="155"/>
      <c r="H361" s="156">
        <v>0</v>
      </c>
      <c r="I361" s="156">
        <v>61.4</v>
      </c>
      <c r="J361" s="156">
        <f>H361+I361</f>
        <v>61.4</v>
      </c>
      <c r="K361" s="156">
        <v>0.04</v>
      </c>
      <c r="L361" s="156">
        <v>0</v>
      </c>
      <c r="M361" s="156">
        <v>60.3</v>
      </c>
      <c r="N361" s="156">
        <f>L361+M361</f>
        <v>60.3</v>
      </c>
    </row>
    <row r="362" spans="1:14" s="13" customFormat="1" ht="36" customHeight="1" x14ac:dyDescent="0.25">
      <c r="A362" s="206" t="s">
        <v>750</v>
      </c>
      <c r="B362" s="208" t="s">
        <v>322</v>
      </c>
      <c r="C362" s="170" t="s">
        <v>292</v>
      </c>
      <c r="D362" s="151" t="s">
        <v>191</v>
      </c>
      <c r="E362" s="159" t="s">
        <v>644</v>
      </c>
      <c r="F362" s="151" t="s">
        <v>748</v>
      </c>
      <c r="G362" s="155"/>
      <c r="H362" s="156">
        <v>0</v>
      </c>
      <c r="I362" s="156">
        <v>18.7</v>
      </c>
      <c r="J362" s="156">
        <f>H362+I362</f>
        <v>18.7</v>
      </c>
      <c r="K362" s="156">
        <v>-0.04</v>
      </c>
      <c r="L362" s="156">
        <v>0</v>
      </c>
      <c r="M362" s="156">
        <v>18.2</v>
      </c>
      <c r="N362" s="156">
        <f>L362+M362</f>
        <v>18.2</v>
      </c>
    </row>
    <row r="363" spans="1:14" ht="31.5" customHeight="1" x14ac:dyDescent="0.2">
      <c r="A363" s="235" t="s">
        <v>194</v>
      </c>
      <c r="B363" s="149" t="s">
        <v>322</v>
      </c>
      <c r="C363" s="149" t="s">
        <v>185</v>
      </c>
      <c r="D363" s="149" t="s">
        <v>195</v>
      </c>
      <c r="E363" s="149"/>
      <c r="F363" s="149"/>
      <c r="G363" s="174">
        <f>G383+G392</f>
        <v>0</v>
      </c>
      <c r="H363" s="174">
        <f>H392</f>
        <v>5345</v>
      </c>
      <c r="I363" s="174">
        <f>I392</f>
        <v>0</v>
      </c>
      <c r="J363" s="174">
        <f>J392</f>
        <v>5345</v>
      </c>
      <c r="K363" s="174">
        <f>K392</f>
        <v>-199</v>
      </c>
      <c r="L363" s="174">
        <f>L393+L394+L395+L396+L397+L398+L399+L400</f>
        <v>5920</v>
      </c>
      <c r="M363" s="174">
        <f t="shared" ref="M363:N363" si="206">M393+M394+M395+M396+M397+M398+M399+M400</f>
        <v>-510</v>
      </c>
      <c r="N363" s="174">
        <f t="shared" si="206"/>
        <v>5410</v>
      </c>
    </row>
    <row r="364" spans="1:14" ht="30.75" hidden="1" customHeight="1" x14ac:dyDescent="0.2">
      <c r="A364" s="158" t="s">
        <v>123</v>
      </c>
      <c r="B364" s="151" t="s">
        <v>322</v>
      </c>
      <c r="C364" s="151" t="s">
        <v>185</v>
      </c>
      <c r="D364" s="151" t="s">
        <v>195</v>
      </c>
      <c r="E364" s="159" t="s">
        <v>312</v>
      </c>
      <c r="F364" s="151"/>
      <c r="G364" s="155"/>
      <c r="H364" s="155"/>
      <c r="I364" s="156">
        <f>I365</f>
        <v>-4855</v>
      </c>
      <c r="J364" s="156">
        <f>J365</f>
        <v>-4855</v>
      </c>
      <c r="K364" s="156">
        <f>K365</f>
        <v>-4855</v>
      </c>
      <c r="L364" s="156">
        <f>L365</f>
        <v>-4855</v>
      </c>
      <c r="M364" s="156">
        <f t="shared" ref="M364:N364" si="207">M365</f>
        <v>-9710</v>
      </c>
      <c r="N364" s="156">
        <f t="shared" si="207"/>
        <v>-9710</v>
      </c>
    </row>
    <row r="365" spans="1:14" ht="15" hidden="1" x14ac:dyDescent="0.2">
      <c r="A365" s="158" t="s">
        <v>313</v>
      </c>
      <c r="B365" s="151" t="s">
        <v>322</v>
      </c>
      <c r="C365" s="151" t="s">
        <v>185</v>
      </c>
      <c r="D365" s="151" t="s">
        <v>195</v>
      </c>
      <c r="E365" s="159" t="s">
        <v>314</v>
      </c>
      <c r="F365" s="151"/>
      <c r="G365" s="155"/>
      <c r="H365" s="155"/>
      <c r="I365" s="156">
        <f>I366+I367+I370+I371+I382</f>
        <v>-4855</v>
      </c>
      <c r="J365" s="156">
        <f>J366+J367+J370+J371+J382</f>
        <v>-4855</v>
      </c>
      <c r="K365" s="156">
        <f>K366+K367+K370+K371+K382</f>
        <v>-4855</v>
      </c>
      <c r="L365" s="156">
        <f>L366+L367+L370+L371+L382</f>
        <v>-4855</v>
      </c>
      <c r="M365" s="156">
        <f t="shared" ref="M365:N365" si="208">M366+M367+M370+M371+M382</f>
        <v>-9710</v>
      </c>
      <c r="N365" s="156">
        <f t="shared" si="208"/>
        <v>-9710</v>
      </c>
    </row>
    <row r="366" spans="1:14" ht="15" hidden="1" x14ac:dyDescent="0.2">
      <c r="A366" s="158" t="s">
        <v>95</v>
      </c>
      <c r="B366" s="151" t="s">
        <v>322</v>
      </c>
      <c r="C366" s="151" t="s">
        <v>185</v>
      </c>
      <c r="D366" s="151" t="s">
        <v>195</v>
      </c>
      <c r="E366" s="159" t="s">
        <v>314</v>
      </c>
      <c r="F366" s="151" t="s">
        <v>96</v>
      </c>
      <c r="G366" s="155"/>
      <c r="H366" s="155"/>
      <c r="I366" s="156">
        <v>-4000</v>
      </c>
      <c r="J366" s="156">
        <f t="shared" ref="J366:J382" si="209">G366+I366</f>
        <v>-4000</v>
      </c>
      <c r="K366" s="156">
        <v>-4000</v>
      </c>
      <c r="L366" s="156">
        <f t="shared" ref="L366:L382" si="210">H366+J366</f>
        <v>-4000</v>
      </c>
      <c r="M366" s="156">
        <f t="shared" ref="M366:M382" si="211">I366+K366</f>
        <v>-8000</v>
      </c>
      <c r="N366" s="156">
        <f t="shared" ref="N366:N382" si="212">J366+L366</f>
        <v>-8000</v>
      </c>
    </row>
    <row r="367" spans="1:14" ht="15" hidden="1" x14ac:dyDescent="0.2">
      <c r="A367" s="158" t="s">
        <v>97</v>
      </c>
      <c r="B367" s="151" t="s">
        <v>322</v>
      </c>
      <c r="C367" s="151" t="s">
        <v>185</v>
      </c>
      <c r="D367" s="151" t="s">
        <v>195</v>
      </c>
      <c r="E367" s="159" t="s">
        <v>314</v>
      </c>
      <c r="F367" s="151" t="s">
        <v>98</v>
      </c>
      <c r="G367" s="155"/>
      <c r="H367" s="155"/>
      <c r="I367" s="156">
        <v>-98</v>
      </c>
      <c r="J367" s="156">
        <f t="shared" si="209"/>
        <v>-98</v>
      </c>
      <c r="K367" s="156">
        <v>-98</v>
      </c>
      <c r="L367" s="156">
        <f t="shared" si="210"/>
        <v>-98</v>
      </c>
      <c r="M367" s="156">
        <f t="shared" si="211"/>
        <v>-196</v>
      </c>
      <c r="N367" s="156">
        <f t="shared" si="212"/>
        <v>-196</v>
      </c>
    </row>
    <row r="368" spans="1:14" ht="25.5" hidden="1" customHeight="1" x14ac:dyDescent="0.2">
      <c r="A368" s="158" t="s">
        <v>99</v>
      </c>
      <c r="B368" s="151" t="s">
        <v>322</v>
      </c>
      <c r="C368" s="151" t="s">
        <v>185</v>
      </c>
      <c r="D368" s="151" t="s">
        <v>195</v>
      </c>
      <c r="E368" s="159" t="s">
        <v>314</v>
      </c>
      <c r="F368" s="151" t="s">
        <v>100</v>
      </c>
      <c r="G368" s="155"/>
      <c r="H368" s="155"/>
      <c r="I368" s="156" t="e">
        <f>#REF!+G368</f>
        <v>#REF!</v>
      </c>
      <c r="J368" s="156" t="e">
        <f t="shared" si="209"/>
        <v>#REF!</v>
      </c>
      <c r="K368" s="156" t="e">
        <f>H368+I368</f>
        <v>#REF!</v>
      </c>
      <c r="L368" s="156" t="e">
        <f t="shared" si="210"/>
        <v>#REF!</v>
      </c>
      <c r="M368" s="156" t="e">
        <f t="shared" si="211"/>
        <v>#REF!</v>
      </c>
      <c r="N368" s="156" t="e">
        <f t="shared" si="212"/>
        <v>#REF!</v>
      </c>
    </row>
    <row r="369" spans="1:14" ht="25.5" hidden="1" customHeight="1" x14ac:dyDescent="0.2">
      <c r="A369" s="158" t="s">
        <v>101</v>
      </c>
      <c r="B369" s="151" t="s">
        <v>322</v>
      </c>
      <c r="C369" s="151" t="s">
        <v>185</v>
      </c>
      <c r="D369" s="151" t="s">
        <v>195</v>
      </c>
      <c r="E369" s="159" t="s">
        <v>314</v>
      </c>
      <c r="F369" s="151" t="s">
        <v>102</v>
      </c>
      <c r="G369" s="155"/>
      <c r="H369" s="155"/>
      <c r="I369" s="156" t="e">
        <f>#REF!+G369</f>
        <v>#REF!</v>
      </c>
      <c r="J369" s="156" t="e">
        <f t="shared" si="209"/>
        <v>#REF!</v>
      </c>
      <c r="K369" s="156" t="e">
        <f>H369+I369</f>
        <v>#REF!</v>
      </c>
      <c r="L369" s="156" t="e">
        <f t="shared" si="210"/>
        <v>#REF!</v>
      </c>
      <c r="M369" s="156" t="e">
        <f t="shared" si="211"/>
        <v>#REF!</v>
      </c>
      <c r="N369" s="156" t="e">
        <f t="shared" si="212"/>
        <v>#REF!</v>
      </c>
    </row>
    <row r="370" spans="1:14" ht="15.75" hidden="1" customHeight="1" x14ac:dyDescent="0.25">
      <c r="A370" s="202" t="s">
        <v>99</v>
      </c>
      <c r="B370" s="151" t="s">
        <v>322</v>
      </c>
      <c r="C370" s="151" t="s">
        <v>185</v>
      </c>
      <c r="D370" s="151" t="s">
        <v>195</v>
      </c>
      <c r="E370" s="159" t="s">
        <v>314</v>
      </c>
      <c r="F370" s="151" t="s">
        <v>100</v>
      </c>
      <c r="G370" s="155"/>
      <c r="H370" s="155"/>
      <c r="I370" s="156">
        <v>-340</v>
      </c>
      <c r="J370" s="156">
        <f t="shared" si="209"/>
        <v>-340</v>
      </c>
      <c r="K370" s="156">
        <v>-340</v>
      </c>
      <c r="L370" s="156">
        <f t="shared" si="210"/>
        <v>-340</v>
      </c>
      <c r="M370" s="156">
        <f t="shared" si="211"/>
        <v>-680</v>
      </c>
      <c r="N370" s="156">
        <f t="shared" si="212"/>
        <v>-680</v>
      </c>
    </row>
    <row r="371" spans="1:14" ht="18" hidden="1" customHeight="1" x14ac:dyDescent="0.2">
      <c r="A371" s="158" t="s">
        <v>93</v>
      </c>
      <c r="B371" s="151" t="s">
        <v>322</v>
      </c>
      <c r="C371" s="151" t="s">
        <v>185</v>
      </c>
      <c r="D371" s="151" t="s">
        <v>195</v>
      </c>
      <c r="E371" s="159" t="s">
        <v>314</v>
      </c>
      <c r="F371" s="151" t="s">
        <v>94</v>
      </c>
      <c r="G371" s="155"/>
      <c r="H371" s="155"/>
      <c r="I371" s="156">
        <v>-347</v>
      </c>
      <c r="J371" s="156">
        <f t="shared" si="209"/>
        <v>-347</v>
      </c>
      <c r="K371" s="156">
        <v>-347</v>
      </c>
      <c r="L371" s="156">
        <f t="shared" si="210"/>
        <v>-347</v>
      </c>
      <c r="M371" s="156">
        <f t="shared" si="211"/>
        <v>-694</v>
      </c>
      <c r="N371" s="156">
        <f t="shared" si="212"/>
        <v>-694</v>
      </c>
    </row>
    <row r="372" spans="1:14" ht="12.75" hidden="1" customHeight="1" x14ac:dyDescent="0.2">
      <c r="A372" s="158" t="s">
        <v>63</v>
      </c>
      <c r="B372" s="151" t="s">
        <v>322</v>
      </c>
      <c r="C372" s="151" t="s">
        <v>185</v>
      </c>
      <c r="D372" s="151" t="s">
        <v>195</v>
      </c>
      <c r="E372" s="159" t="s">
        <v>314</v>
      </c>
      <c r="F372" s="151" t="s">
        <v>64</v>
      </c>
      <c r="G372" s="155"/>
      <c r="H372" s="155"/>
      <c r="I372" s="156" t="e">
        <f>#REF!+G372</f>
        <v>#REF!</v>
      </c>
      <c r="J372" s="156" t="e">
        <f t="shared" si="209"/>
        <v>#REF!</v>
      </c>
      <c r="K372" s="156" t="e">
        <f t="shared" ref="K372:K381" si="213">H372+I372</f>
        <v>#REF!</v>
      </c>
      <c r="L372" s="156" t="e">
        <f t="shared" si="210"/>
        <v>#REF!</v>
      </c>
      <c r="M372" s="156" t="e">
        <f t="shared" si="211"/>
        <v>#REF!</v>
      </c>
      <c r="N372" s="156" t="e">
        <f t="shared" si="212"/>
        <v>#REF!</v>
      </c>
    </row>
    <row r="373" spans="1:14" ht="12.75" hidden="1" customHeight="1" x14ac:dyDescent="0.2">
      <c r="A373" s="158" t="s">
        <v>282</v>
      </c>
      <c r="B373" s="151" t="s">
        <v>322</v>
      </c>
      <c r="C373" s="151" t="s">
        <v>185</v>
      </c>
      <c r="D373" s="151" t="s">
        <v>195</v>
      </c>
      <c r="E373" s="159" t="s">
        <v>314</v>
      </c>
      <c r="F373" s="151" t="s">
        <v>283</v>
      </c>
      <c r="G373" s="155"/>
      <c r="H373" s="155"/>
      <c r="I373" s="156" t="e">
        <f>#REF!+G373</f>
        <v>#REF!</v>
      </c>
      <c r="J373" s="156" t="e">
        <f t="shared" si="209"/>
        <v>#REF!</v>
      </c>
      <c r="K373" s="156" t="e">
        <f t="shared" si="213"/>
        <v>#REF!</v>
      </c>
      <c r="L373" s="156" t="e">
        <f t="shared" si="210"/>
        <v>#REF!</v>
      </c>
      <c r="M373" s="156" t="e">
        <f t="shared" si="211"/>
        <v>#REF!</v>
      </c>
      <c r="N373" s="156" t="e">
        <f t="shared" si="212"/>
        <v>#REF!</v>
      </c>
    </row>
    <row r="374" spans="1:14" ht="12.75" hidden="1" customHeight="1" x14ac:dyDescent="0.2">
      <c r="A374" s="158" t="s">
        <v>323</v>
      </c>
      <c r="B374" s="151" t="s">
        <v>322</v>
      </c>
      <c r="C374" s="151" t="s">
        <v>185</v>
      </c>
      <c r="D374" s="151" t="s">
        <v>195</v>
      </c>
      <c r="E374" s="159" t="s">
        <v>314</v>
      </c>
      <c r="F374" s="151"/>
      <c r="G374" s="155"/>
      <c r="H374" s="155"/>
      <c r="I374" s="156" t="e">
        <f>#REF!+G374</f>
        <v>#REF!</v>
      </c>
      <c r="J374" s="156" t="e">
        <f t="shared" si="209"/>
        <v>#REF!</v>
      </c>
      <c r="K374" s="156" t="e">
        <f t="shared" si="213"/>
        <v>#REF!</v>
      </c>
      <c r="L374" s="156" t="e">
        <f t="shared" si="210"/>
        <v>#REF!</v>
      </c>
      <c r="M374" s="156" t="e">
        <f t="shared" si="211"/>
        <v>#REF!</v>
      </c>
      <c r="N374" s="156" t="e">
        <f t="shared" si="212"/>
        <v>#REF!</v>
      </c>
    </row>
    <row r="375" spans="1:14" ht="38.25" hidden="1" customHeight="1" x14ac:dyDescent="0.2">
      <c r="A375" s="158" t="s">
        <v>324</v>
      </c>
      <c r="B375" s="151" t="s">
        <v>322</v>
      </c>
      <c r="C375" s="151" t="s">
        <v>185</v>
      </c>
      <c r="D375" s="151" t="s">
        <v>195</v>
      </c>
      <c r="E375" s="159" t="s">
        <v>314</v>
      </c>
      <c r="F375" s="151"/>
      <c r="G375" s="155"/>
      <c r="H375" s="155"/>
      <c r="I375" s="156" t="e">
        <f>#REF!+G375</f>
        <v>#REF!</v>
      </c>
      <c r="J375" s="156" t="e">
        <f t="shared" si="209"/>
        <v>#REF!</v>
      </c>
      <c r="K375" s="156" t="e">
        <f t="shared" si="213"/>
        <v>#REF!</v>
      </c>
      <c r="L375" s="156" t="e">
        <f t="shared" si="210"/>
        <v>#REF!</v>
      </c>
      <c r="M375" s="156" t="e">
        <f t="shared" si="211"/>
        <v>#REF!</v>
      </c>
      <c r="N375" s="156" t="e">
        <f t="shared" si="212"/>
        <v>#REF!</v>
      </c>
    </row>
    <row r="376" spans="1:14" ht="12.75" hidden="1" customHeight="1" x14ac:dyDescent="0.2">
      <c r="A376" s="158" t="s">
        <v>63</v>
      </c>
      <c r="B376" s="151" t="s">
        <v>322</v>
      </c>
      <c r="C376" s="151" t="s">
        <v>185</v>
      </c>
      <c r="D376" s="151" t="s">
        <v>195</v>
      </c>
      <c r="E376" s="159" t="s">
        <v>314</v>
      </c>
      <c r="F376" s="151" t="s">
        <v>64</v>
      </c>
      <c r="G376" s="155"/>
      <c r="H376" s="155"/>
      <c r="I376" s="156" t="e">
        <f>#REF!+G376</f>
        <v>#REF!</v>
      </c>
      <c r="J376" s="156" t="e">
        <f t="shared" si="209"/>
        <v>#REF!</v>
      </c>
      <c r="K376" s="156" t="e">
        <f t="shared" si="213"/>
        <v>#REF!</v>
      </c>
      <c r="L376" s="156" t="e">
        <f t="shared" si="210"/>
        <v>#REF!</v>
      </c>
      <c r="M376" s="156" t="e">
        <f t="shared" si="211"/>
        <v>#REF!</v>
      </c>
      <c r="N376" s="156" t="e">
        <f t="shared" si="212"/>
        <v>#REF!</v>
      </c>
    </row>
    <row r="377" spans="1:14" ht="12.75" hidden="1" customHeight="1" x14ac:dyDescent="0.2">
      <c r="A377" s="235" t="s">
        <v>325</v>
      </c>
      <c r="B377" s="151" t="s">
        <v>322</v>
      </c>
      <c r="C377" s="151" t="s">
        <v>185</v>
      </c>
      <c r="D377" s="151" t="s">
        <v>195</v>
      </c>
      <c r="E377" s="159" t="s">
        <v>314</v>
      </c>
      <c r="F377" s="149"/>
      <c r="G377" s="155"/>
      <c r="H377" s="155"/>
      <c r="I377" s="156" t="e">
        <f>#REF!+G377</f>
        <v>#REF!</v>
      </c>
      <c r="J377" s="156" t="e">
        <f t="shared" si="209"/>
        <v>#REF!</v>
      </c>
      <c r="K377" s="156" t="e">
        <f t="shared" si="213"/>
        <v>#REF!</v>
      </c>
      <c r="L377" s="156" t="e">
        <f t="shared" si="210"/>
        <v>#REF!</v>
      </c>
      <c r="M377" s="156" t="e">
        <f t="shared" si="211"/>
        <v>#REF!</v>
      </c>
      <c r="N377" s="156" t="e">
        <f t="shared" si="212"/>
        <v>#REF!</v>
      </c>
    </row>
    <row r="378" spans="1:14" ht="12.75" hidden="1" customHeight="1" x14ac:dyDescent="0.2">
      <c r="A378" s="158" t="s">
        <v>326</v>
      </c>
      <c r="B378" s="151" t="s">
        <v>322</v>
      </c>
      <c r="C378" s="151" t="s">
        <v>185</v>
      </c>
      <c r="D378" s="151" t="s">
        <v>195</v>
      </c>
      <c r="E378" s="159" t="s">
        <v>314</v>
      </c>
      <c r="F378" s="151"/>
      <c r="G378" s="155"/>
      <c r="H378" s="155"/>
      <c r="I378" s="156" t="e">
        <f>#REF!+G378</f>
        <v>#REF!</v>
      </c>
      <c r="J378" s="156" t="e">
        <f t="shared" si="209"/>
        <v>#REF!</v>
      </c>
      <c r="K378" s="156" t="e">
        <f t="shared" si="213"/>
        <v>#REF!</v>
      </c>
      <c r="L378" s="156" t="e">
        <f t="shared" si="210"/>
        <v>#REF!</v>
      </c>
      <c r="M378" s="156" t="e">
        <f t="shared" si="211"/>
        <v>#REF!</v>
      </c>
      <c r="N378" s="156" t="e">
        <f t="shared" si="212"/>
        <v>#REF!</v>
      </c>
    </row>
    <row r="379" spans="1:14" ht="15.75" hidden="1" customHeight="1" x14ac:dyDescent="0.2">
      <c r="A379" s="158" t="s">
        <v>327</v>
      </c>
      <c r="B379" s="151" t="s">
        <v>322</v>
      </c>
      <c r="C379" s="151" t="s">
        <v>185</v>
      </c>
      <c r="D379" s="151" t="s">
        <v>195</v>
      </c>
      <c r="E379" s="159" t="s">
        <v>314</v>
      </c>
      <c r="F379" s="151"/>
      <c r="G379" s="155"/>
      <c r="H379" s="155"/>
      <c r="I379" s="156" t="e">
        <f>#REF!+G379</f>
        <v>#REF!</v>
      </c>
      <c r="J379" s="156" t="e">
        <f t="shared" si="209"/>
        <v>#REF!</v>
      </c>
      <c r="K379" s="156" t="e">
        <f t="shared" si="213"/>
        <v>#REF!</v>
      </c>
      <c r="L379" s="156" t="e">
        <f t="shared" si="210"/>
        <v>#REF!</v>
      </c>
      <c r="M379" s="156" t="e">
        <f t="shared" si="211"/>
        <v>#REF!</v>
      </c>
      <c r="N379" s="156" t="e">
        <f t="shared" si="212"/>
        <v>#REF!</v>
      </c>
    </row>
    <row r="380" spans="1:14" ht="12.75" hidden="1" customHeight="1" x14ac:dyDescent="0.2">
      <c r="A380" s="158" t="s">
        <v>146</v>
      </c>
      <c r="B380" s="151" t="s">
        <v>322</v>
      </c>
      <c r="C380" s="151" t="s">
        <v>185</v>
      </c>
      <c r="D380" s="151" t="s">
        <v>195</v>
      </c>
      <c r="E380" s="159" t="s">
        <v>314</v>
      </c>
      <c r="F380" s="151" t="s">
        <v>147</v>
      </c>
      <c r="G380" s="155"/>
      <c r="H380" s="155"/>
      <c r="I380" s="156" t="e">
        <f>#REF!+G380</f>
        <v>#REF!</v>
      </c>
      <c r="J380" s="156" t="e">
        <f t="shared" si="209"/>
        <v>#REF!</v>
      </c>
      <c r="K380" s="156" t="e">
        <f t="shared" si="213"/>
        <v>#REF!</v>
      </c>
      <c r="L380" s="156" t="e">
        <f t="shared" si="210"/>
        <v>#REF!</v>
      </c>
      <c r="M380" s="156" t="e">
        <f t="shared" si="211"/>
        <v>#REF!</v>
      </c>
      <c r="N380" s="156" t="e">
        <f t="shared" si="212"/>
        <v>#REF!</v>
      </c>
    </row>
    <row r="381" spans="1:14" ht="12.75" hidden="1" customHeight="1" x14ac:dyDescent="0.2">
      <c r="A381" s="158" t="s">
        <v>63</v>
      </c>
      <c r="B381" s="151" t="s">
        <v>322</v>
      </c>
      <c r="C381" s="151" t="s">
        <v>185</v>
      </c>
      <c r="D381" s="151" t="s">
        <v>195</v>
      </c>
      <c r="E381" s="159" t="s">
        <v>314</v>
      </c>
      <c r="F381" s="151" t="s">
        <v>64</v>
      </c>
      <c r="G381" s="155"/>
      <c r="H381" s="155"/>
      <c r="I381" s="156" t="e">
        <f>#REF!+G381</f>
        <v>#REF!</v>
      </c>
      <c r="J381" s="156" t="e">
        <f t="shared" si="209"/>
        <v>#REF!</v>
      </c>
      <c r="K381" s="156" t="e">
        <f t="shared" si="213"/>
        <v>#REF!</v>
      </c>
      <c r="L381" s="156" t="e">
        <f t="shared" si="210"/>
        <v>#REF!</v>
      </c>
      <c r="M381" s="156" t="e">
        <f t="shared" si="211"/>
        <v>#REF!</v>
      </c>
      <c r="N381" s="156" t="e">
        <f t="shared" si="212"/>
        <v>#REF!</v>
      </c>
    </row>
    <row r="382" spans="1:14" ht="15" hidden="1" x14ac:dyDescent="0.2">
      <c r="A382" s="158" t="s">
        <v>103</v>
      </c>
      <c r="B382" s="151" t="s">
        <v>322</v>
      </c>
      <c r="C382" s="151" t="s">
        <v>185</v>
      </c>
      <c r="D382" s="151" t="s">
        <v>195</v>
      </c>
      <c r="E382" s="159" t="s">
        <v>314</v>
      </c>
      <c r="F382" s="151" t="s">
        <v>104</v>
      </c>
      <c r="G382" s="155"/>
      <c r="H382" s="155"/>
      <c r="I382" s="156">
        <v>-70</v>
      </c>
      <c r="J382" s="156">
        <f t="shared" si="209"/>
        <v>-70</v>
      </c>
      <c r="K382" s="156">
        <v>-70</v>
      </c>
      <c r="L382" s="156">
        <f t="shared" si="210"/>
        <v>-70</v>
      </c>
      <c r="M382" s="156">
        <f t="shared" si="211"/>
        <v>-140</v>
      </c>
      <c r="N382" s="156">
        <f t="shared" si="212"/>
        <v>-140</v>
      </c>
    </row>
    <row r="383" spans="1:14" ht="26.25" hidden="1" customHeight="1" x14ac:dyDescent="0.2">
      <c r="A383" s="158" t="s">
        <v>812</v>
      </c>
      <c r="B383" s="151" t="s">
        <v>322</v>
      </c>
      <c r="C383" s="151" t="s">
        <v>185</v>
      </c>
      <c r="D383" s="151" t="s">
        <v>195</v>
      </c>
      <c r="E383" s="159" t="s">
        <v>434</v>
      </c>
      <c r="F383" s="151"/>
      <c r="G383" s="155"/>
      <c r="H383" s="155"/>
      <c r="I383" s="156">
        <f t="shared" ref="I383:N384" si="214">I384</f>
        <v>-4839.8</v>
      </c>
      <c r="J383" s="156" t="e">
        <f t="shared" si="214"/>
        <v>#REF!</v>
      </c>
      <c r="K383" s="156">
        <f t="shared" si="214"/>
        <v>-4839.8</v>
      </c>
      <c r="L383" s="156" t="e">
        <f t="shared" si="214"/>
        <v>#REF!</v>
      </c>
      <c r="M383" s="156" t="e">
        <f t="shared" si="214"/>
        <v>#REF!</v>
      </c>
      <c r="N383" s="156" t="e">
        <f t="shared" si="214"/>
        <v>#REF!</v>
      </c>
    </row>
    <row r="384" spans="1:14" s="14" customFormat="1" ht="44.25" hidden="1" customHeight="1" x14ac:dyDescent="0.2">
      <c r="A384" s="158" t="s">
        <v>834</v>
      </c>
      <c r="B384" s="151" t="s">
        <v>322</v>
      </c>
      <c r="C384" s="151" t="s">
        <v>185</v>
      </c>
      <c r="D384" s="151" t="s">
        <v>195</v>
      </c>
      <c r="E384" s="159" t="s">
        <v>435</v>
      </c>
      <c r="F384" s="151"/>
      <c r="G384" s="155"/>
      <c r="H384" s="155"/>
      <c r="I384" s="156">
        <f t="shared" si="214"/>
        <v>-4839.8</v>
      </c>
      <c r="J384" s="156" t="e">
        <f t="shared" si="214"/>
        <v>#REF!</v>
      </c>
      <c r="K384" s="156">
        <f t="shared" si="214"/>
        <v>-4839.8</v>
      </c>
      <c r="L384" s="156" t="e">
        <f t="shared" si="214"/>
        <v>#REF!</v>
      </c>
      <c r="M384" s="156" t="e">
        <f t="shared" si="214"/>
        <v>#REF!</v>
      </c>
      <c r="N384" s="156" t="e">
        <f t="shared" si="214"/>
        <v>#REF!</v>
      </c>
    </row>
    <row r="385" spans="1:14" s="14" customFormat="1" ht="27.75" hidden="1" customHeight="1" x14ac:dyDescent="0.2">
      <c r="A385" s="158" t="s">
        <v>819</v>
      </c>
      <c r="B385" s="151" t="s">
        <v>322</v>
      </c>
      <c r="C385" s="151" t="s">
        <v>185</v>
      </c>
      <c r="D385" s="151" t="s">
        <v>195</v>
      </c>
      <c r="E385" s="151" t="s">
        <v>438</v>
      </c>
      <c r="F385" s="151"/>
      <c r="G385" s="155"/>
      <c r="H385" s="155"/>
      <c r="I385" s="156">
        <f>I386+I387+I388+I389+I390+I391</f>
        <v>-4839.8</v>
      </c>
      <c r="J385" s="156" t="e">
        <f>J386+J387+J388+J389+J390+J391</f>
        <v>#REF!</v>
      </c>
      <c r="K385" s="156">
        <f>K386+K387+K388+K389+K390+K391</f>
        <v>-4839.8</v>
      </c>
      <c r="L385" s="156" t="e">
        <f>L386+L387+L388+L389+L390+L391</f>
        <v>#REF!</v>
      </c>
      <c r="M385" s="156" t="e">
        <f t="shared" ref="M385:N385" si="215">M386+M387+M388+M389+M390+M391</f>
        <v>#REF!</v>
      </c>
      <c r="N385" s="156" t="e">
        <f t="shared" si="215"/>
        <v>#REF!</v>
      </c>
    </row>
    <row r="386" spans="1:14" ht="12.75" hidden="1" customHeight="1" x14ac:dyDescent="0.2">
      <c r="A386" s="158" t="s">
        <v>95</v>
      </c>
      <c r="B386" s="151" t="s">
        <v>322</v>
      </c>
      <c r="C386" s="151" t="s">
        <v>185</v>
      </c>
      <c r="D386" s="151" t="s">
        <v>195</v>
      </c>
      <c r="E386" s="151" t="s">
        <v>438</v>
      </c>
      <c r="F386" s="151" t="s">
        <v>96</v>
      </c>
      <c r="G386" s="155"/>
      <c r="H386" s="155"/>
      <c r="I386" s="156">
        <v>-3954.8</v>
      </c>
      <c r="J386" s="156" t="e">
        <f>#REF!+I386</f>
        <v>#REF!</v>
      </c>
      <c r="K386" s="156">
        <v>-3954.8</v>
      </c>
      <c r="L386" s="156" t="e">
        <f>#REF!+J386</f>
        <v>#REF!</v>
      </c>
      <c r="M386" s="156" t="e">
        <f>#REF!+K386</f>
        <v>#REF!</v>
      </c>
      <c r="N386" s="156" t="e">
        <f>#REF!+L386</f>
        <v>#REF!</v>
      </c>
    </row>
    <row r="387" spans="1:14" ht="12.75" hidden="1" customHeight="1" x14ac:dyDescent="0.2">
      <c r="A387" s="158" t="s">
        <v>97</v>
      </c>
      <c r="B387" s="151" t="s">
        <v>322</v>
      </c>
      <c r="C387" s="151" t="s">
        <v>185</v>
      </c>
      <c r="D387" s="151" t="s">
        <v>195</v>
      </c>
      <c r="E387" s="151" t="s">
        <v>438</v>
      </c>
      <c r="F387" s="151" t="s">
        <v>98</v>
      </c>
      <c r="G387" s="155"/>
      <c r="H387" s="155"/>
      <c r="I387" s="156">
        <v>-98</v>
      </c>
      <c r="J387" s="156" t="e">
        <f>#REF!+I387</f>
        <v>#REF!</v>
      </c>
      <c r="K387" s="156">
        <v>-98</v>
      </c>
      <c r="L387" s="156" t="e">
        <f>#REF!+J387</f>
        <v>#REF!</v>
      </c>
      <c r="M387" s="156" t="e">
        <f>#REF!+K387</f>
        <v>#REF!</v>
      </c>
      <c r="N387" s="156" t="e">
        <f>#REF!+L387</f>
        <v>#REF!</v>
      </c>
    </row>
    <row r="388" spans="1:14" ht="18.75" hidden="1" customHeight="1" x14ac:dyDescent="0.2">
      <c r="A388" s="158" t="s">
        <v>99</v>
      </c>
      <c r="B388" s="151" t="s">
        <v>322</v>
      </c>
      <c r="C388" s="151" t="s">
        <v>185</v>
      </c>
      <c r="D388" s="151" t="s">
        <v>195</v>
      </c>
      <c r="E388" s="151" t="s">
        <v>438</v>
      </c>
      <c r="F388" s="151" t="s">
        <v>100</v>
      </c>
      <c r="G388" s="155"/>
      <c r="H388" s="155"/>
      <c r="I388" s="156">
        <v>-340</v>
      </c>
      <c r="J388" s="156" t="e">
        <f>#REF!+I388</f>
        <v>#REF!</v>
      </c>
      <c r="K388" s="156">
        <v>-340</v>
      </c>
      <c r="L388" s="156" t="e">
        <f>#REF!+J388</f>
        <v>#REF!</v>
      </c>
      <c r="M388" s="156" t="e">
        <f>#REF!+K388</f>
        <v>#REF!</v>
      </c>
      <c r="N388" s="156" t="e">
        <f>#REF!+L388</f>
        <v>#REF!</v>
      </c>
    </row>
    <row r="389" spans="1:14" ht="18.75" hidden="1" customHeight="1" x14ac:dyDescent="0.2">
      <c r="A389" s="158" t="s">
        <v>93</v>
      </c>
      <c r="B389" s="151" t="s">
        <v>322</v>
      </c>
      <c r="C389" s="151" t="s">
        <v>185</v>
      </c>
      <c r="D389" s="151" t="s">
        <v>195</v>
      </c>
      <c r="E389" s="151" t="s">
        <v>438</v>
      </c>
      <c r="F389" s="151" t="s">
        <v>94</v>
      </c>
      <c r="G389" s="155"/>
      <c r="H389" s="155"/>
      <c r="I389" s="156">
        <v>-387</v>
      </c>
      <c r="J389" s="156" t="e">
        <f>#REF!+I389</f>
        <v>#REF!</v>
      </c>
      <c r="K389" s="156">
        <v>-387</v>
      </c>
      <c r="L389" s="156" t="e">
        <f>#REF!+J389</f>
        <v>#REF!</v>
      </c>
      <c r="M389" s="156" t="e">
        <f>#REF!+K389</f>
        <v>#REF!</v>
      </c>
      <c r="N389" s="156" t="e">
        <f>#REF!+L389</f>
        <v>#REF!</v>
      </c>
    </row>
    <row r="390" spans="1:14" s="14" customFormat="1" ht="12.75" hidden="1" customHeight="1" x14ac:dyDescent="0.2">
      <c r="A390" s="158" t="s">
        <v>103</v>
      </c>
      <c r="B390" s="151" t="s">
        <v>322</v>
      </c>
      <c r="C390" s="151" t="s">
        <v>185</v>
      </c>
      <c r="D390" s="151" t="s">
        <v>195</v>
      </c>
      <c r="E390" s="151" t="s">
        <v>438</v>
      </c>
      <c r="F390" s="151" t="s">
        <v>104</v>
      </c>
      <c r="G390" s="155"/>
      <c r="H390" s="155"/>
      <c r="I390" s="156">
        <v>-23</v>
      </c>
      <c r="J390" s="156" t="e">
        <f>#REF!+I390</f>
        <v>#REF!</v>
      </c>
      <c r="K390" s="156">
        <v>-23</v>
      </c>
      <c r="L390" s="156" t="e">
        <f>#REF!+J390</f>
        <v>#REF!</v>
      </c>
      <c r="M390" s="156" t="e">
        <f>#REF!+K390</f>
        <v>#REF!</v>
      </c>
      <c r="N390" s="156" t="e">
        <f>#REF!+L390</f>
        <v>#REF!</v>
      </c>
    </row>
    <row r="391" spans="1:14" ht="12.75" hidden="1" customHeight="1" x14ac:dyDescent="0.2">
      <c r="A391" s="158" t="s">
        <v>376</v>
      </c>
      <c r="B391" s="151" t="s">
        <v>322</v>
      </c>
      <c r="C391" s="151" t="s">
        <v>185</v>
      </c>
      <c r="D391" s="151" t="s">
        <v>195</v>
      </c>
      <c r="E391" s="151" t="s">
        <v>438</v>
      </c>
      <c r="F391" s="151" t="s">
        <v>106</v>
      </c>
      <c r="G391" s="155"/>
      <c r="H391" s="155"/>
      <c r="I391" s="156">
        <v>-37</v>
      </c>
      <c r="J391" s="156" t="e">
        <f>#REF!+I391</f>
        <v>#REF!</v>
      </c>
      <c r="K391" s="156">
        <v>-37</v>
      </c>
      <c r="L391" s="156" t="e">
        <f>#REF!+J391</f>
        <v>#REF!</v>
      </c>
      <c r="M391" s="156" t="e">
        <f>#REF!+K391</f>
        <v>#REF!</v>
      </c>
      <c r="N391" s="156" t="e">
        <f>#REF!+L391</f>
        <v>#REF!</v>
      </c>
    </row>
    <row r="392" spans="1:14" ht="47.25" customHeight="1" x14ac:dyDescent="0.2">
      <c r="A392" s="158" t="s">
        <v>819</v>
      </c>
      <c r="B392" s="151" t="s">
        <v>322</v>
      </c>
      <c r="C392" s="151" t="s">
        <v>185</v>
      </c>
      <c r="D392" s="151" t="s">
        <v>195</v>
      </c>
      <c r="E392" s="151" t="s">
        <v>861</v>
      </c>
      <c r="F392" s="151"/>
      <c r="G392" s="156">
        <f>G393+G395+G396+G397+G398+G399</f>
        <v>0</v>
      </c>
      <c r="H392" s="156">
        <f>H393+H395+H396+H397+H398+H399+H394</f>
        <v>5345</v>
      </c>
      <c r="I392" s="156">
        <f>I393+I395+I396+I397+I398+I399+I394</f>
        <v>0</v>
      </c>
      <c r="J392" s="156">
        <f>J393+J395+J396+J397+J398+J399+J394</f>
        <v>5345</v>
      </c>
      <c r="K392" s="156">
        <f>K393+K395+K396+K397+K398+K399+K394+K400</f>
        <v>-199</v>
      </c>
      <c r="L392" s="156">
        <f>L393+L395+L396+L397+L398+L399+L394+L400</f>
        <v>5920</v>
      </c>
      <c r="M392" s="156">
        <f t="shared" ref="M392:N392" si="216">M393+M395+M396+M397+M398+M399+M394+M400</f>
        <v>-510</v>
      </c>
      <c r="N392" s="156">
        <f t="shared" si="216"/>
        <v>5410</v>
      </c>
    </row>
    <row r="393" spans="1:14" ht="12.75" customHeight="1" x14ac:dyDescent="0.2">
      <c r="A393" s="158" t="s">
        <v>95</v>
      </c>
      <c r="B393" s="151" t="s">
        <v>322</v>
      </c>
      <c r="C393" s="151" t="s">
        <v>185</v>
      </c>
      <c r="D393" s="151" t="s">
        <v>195</v>
      </c>
      <c r="E393" s="151" t="s">
        <v>861</v>
      </c>
      <c r="F393" s="151" t="s">
        <v>96</v>
      </c>
      <c r="G393" s="155"/>
      <c r="H393" s="156">
        <v>4500</v>
      </c>
      <c r="I393" s="156">
        <v>-1000</v>
      </c>
      <c r="J393" s="156">
        <f t="shared" ref="J393:J399" si="217">H393+I393</f>
        <v>3500</v>
      </c>
      <c r="K393" s="156">
        <v>-200</v>
      </c>
      <c r="L393" s="156">
        <v>3800</v>
      </c>
      <c r="M393" s="156">
        <v>48</v>
      </c>
      <c r="N393" s="156">
        <f>L393+M393</f>
        <v>3848</v>
      </c>
    </row>
    <row r="394" spans="1:14" ht="30.75" customHeight="1" x14ac:dyDescent="0.2">
      <c r="A394" s="206" t="s">
        <v>750</v>
      </c>
      <c r="B394" s="151" t="s">
        <v>322</v>
      </c>
      <c r="C394" s="151" t="s">
        <v>185</v>
      </c>
      <c r="D394" s="151" t="s">
        <v>195</v>
      </c>
      <c r="E394" s="151" t="s">
        <v>861</v>
      </c>
      <c r="F394" s="151" t="s">
        <v>748</v>
      </c>
      <c r="G394" s="155"/>
      <c r="H394" s="156">
        <v>0</v>
      </c>
      <c r="I394" s="156">
        <v>1000</v>
      </c>
      <c r="J394" s="156">
        <f>H394+I394</f>
        <v>1000</v>
      </c>
      <c r="K394" s="156">
        <v>0</v>
      </c>
      <c r="L394" s="156">
        <v>1200</v>
      </c>
      <c r="M394" s="156">
        <v>-38</v>
      </c>
      <c r="N394" s="156">
        <f t="shared" ref="N394:N400" si="218">L394+M394</f>
        <v>1162</v>
      </c>
    </row>
    <row r="395" spans="1:14" ht="13.5" customHeight="1" x14ac:dyDescent="0.2">
      <c r="A395" s="158" t="s">
        <v>97</v>
      </c>
      <c r="B395" s="151" t="s">
        <v>322</v>
      </c>
      <c r="C395" s="151" t="s">
        <v>185</v>
      </c>
      <c r="D395" s="151" t="s">
        <v>195</v>
      </c>
      <c r="E395" s="151" t="s">
        <v>861</v>
      </c>
      <c r="F395" s="151" t="s">
        <v>98</v>
      </c>
      <c r="G395" s="155"/>
      <c r="H395" s="156">
        <v>98</v>
      </c>
      <c r="I395" s="156">
        <v>0</v>
      </c>
      <c r="J395" s="156">
        <f t="shared" si="217"/>
        <v>98</v>
      </c>
      <c r="K395" s="156">
        <v>0</v>
      </c>
      <c r="L395" s="156">
        <v>80</v>
      </c>
      <c r="M395" s="156">
        <v>-80</v>
      </c>
      <c r="N395" s="156">
        <f t="shared" si="218"/>
        <v>0</v>
      </c>
    </row>
    <row r="396" spans="1:14" ht="12.75" customHeight="1" x14ac:dyDescent="0.2">
      <c r="A396" s="158" t="s">
        <v>99</v>
      </c>
      <c r="B396" s="151" t="s">
        <v>322</v>
      </c>
      <c r="C396" s="151" t="s">
        <v>185</v>
      </c>
      <c r="D396" s="151" t="s">
        <v>195</v>
      </c>
      <c r="E396" s="151" t="s">
        <v>861</v>
      </c>
      <c r="F396" s="151" t="s">
        <v>100</v>
      </c>
      <c r="G396" s="155"/>
      <c r="H396" s="156">
        <v>250</v>
      </c>
      <c r="I396" s="156">
        <v>0</v>
      </c>
      <c r="J396" s="156">
        <f t="shared" si="217"/>
        <v>250</v>
      </c>
      <c r="K396" s="156">
        <v>0</v>
      </c>
      <c r="L396" s="156">
        <v>280</v>
      </c>
      <c r="M396" s="156">
        <v>-80</v>
      </c>
      <c r="N396" s="156">
        <f t="shared" si="218"/>
        <v>200</v>
      </c>
    </row>
    <row r="397" spans="1:14" ht="12.75" customHeight="1" x14ac:dyDescent="0.2">
      <c r="A397" s="158" t="s">
        <v>93</v>
      </c>
      <c r="B397" s="151" t="s">
        <v>322</v>
      </c>
      <c r="C397" s="151" t="s">
        <v>185</v>
      </c>
      <c r="D397" s="151" t="s">
        <v>195</v>
      </c>
      <c r="E397" s="151" t="s">
        <v>861</v>
      </c>
      <c r="F397" s="151" t="s">
        <v>94</v>
      </c>
      <c r="G397" s="155"/>
      <c r="H397" s="156">
        <v>437</v>
      </c>
      <c r="I397" s="156">
        <v>0</v>
      </c>
      <c r="J397" s="156">
        <f t="shared" si="217"/>
        <v>437</v>
      </c>
      <c r="K397" s="156">
        <v>0</v>
      </c>
      <c r="L397" s="156">
        <v>480</v>
      </c>
      <c r="M397" s="156">
        <v>-280</v>
      </c>
      <c r="N397" s="156">
        <f t="shared" si="218"/>
        <v>200</v>
      </c>
    </row>
    <row r="398" spans="1:14" ht="12.75" customHeight="1" x14ac:dyDescent="0.2">
      <c r="A398" s="158" t="s">
        <v>103</v>
      </c>
      <c r="B398" s="151" t="s">
        <v>322</v>
      </c>
      <c r="C398" s="151" t="s">
        <v>185</v>
      </c>
      <c r="D398" s="151" t="s">
        <v>195</v>
      </c>
      <c r="E398" s="151" t="s">
        <v>861</v>
      </c>
      <c r="F398" s="151" t="s">
        <v>104</v>
      </c>
      <c r="G398" s="155"/>
      <c r="H398" s="156">
        <v>23</v>
      </c>
      <c r="I398" s="156">
        <v>0</v>
      </c>
      <c r="J398" s="156">
        <f t="shared" si="217"/>
        <v>23</v>
      </c>
      <c r="K398" s="156">
        <v>0</v>
      </c>
      <c r="L398" s="156">
        <v>23</v>
      </c>
      <c r="M398" s="156">
        <v>-23</v>
      </c>
      <c r="N398" s="156">
        <f t="shared" si="218"/>
        <v>0</v>
      </c>
    </row>
    <row r="399" spans="1:14" ht="12.75" customHeight="1" x14ac:dyDescent="0.2">
      <c r="A399" s="158" t="s">
        <v>376</v>
      </c>
      <c r="B399" s="151" t="s">
        <v>322</v>
      </c>
      <c r="C399" s="151" t="s">
        <v>185</v>
      </c>
      <c r="D399" s="151" t="s">
        <v>195</v>
      </c>
      <c r="E399" s="151" t="s">
        <v>861</v>
      </c>
      <c r="F399" s="151" t="s">
        <v>106</v>
      </c>
      <c r="G399" s="155"/>
      <c r="H399" s="156">
        <v>37</v>
      </c>
      <c r="I399" s="156">
        <v>0</v>
      </c>
      <c r="J399" s="156">
        <f t="shared" si="217"/>
        <v>37</v>
      </c>
      <c r="K399" s="156">
        <v>-0.28000000000000003</v>
      </c>
      <c r="L399" s="156">
        <v>37</v>
      </c>
      <c r="M399" s="156">
        <v>-37</v>
      </c>
      <c r="N399" s="156">
        <f t="shared" si="218"/>
        <v>0</v>
      </c>
    </row>
    <row r="400" spans="1:14" ht="12.75" customHeight="1" x14ac:dyDescent="0.2">
      <c r="A400" s="158" t="s">
        <v>758</v>
      </c>
      <c r="B400" s="151" t="s">
        <v>322</v>
      </c>
      <c r="C400" s="151" t="s">
        <v>185</v>
      </c>
      <c r="D400" s="151" t="s">
        <v>195</v>
      </c>
      <c r="E400" s="151" t="s">
        <v>861</v>
      </c>
      <c r="F400" s="151" t="s">
        <v>757</v>
      </c>
      <c r="G400" s="155"/>
      <c r="H400" s="156">
        <v>37</v>
      </c>
      <c r="I400" s="156">
        <v>0</v>
      </c>
      <c r="J400" s="156">
        <v>0</v>
      </c>
      <c r="K400" s="156">
        <v>1.28</v>
      </c>
      <c r="L400" s="156">
        <v>20</v>
      </c>
      <c r="M400" s="156">
        <v>-20</v>
      </c>
      <c r="N400" s="156">
        <f t="shared" si="218"/>
        <v>0</v>
      </c>
    </row>
    <row r="401" spans="1:14" ht="20.25" customHeight="1" x14ac:dyDescent="0.2">
      <c r="A401" s="235" t="s">
        <v>201</v>
      </c>
      <c r="B401" s="149" t="s">
        <v>322</v>
      </c>
      <c r="C401" s="149" t="s">
        <v>185</v>
      </c>
      <c r="D401" s="149" t="s">
        <v>202</v>
      </c>
      <c r="E401" s="151"/>
      <c r="F401" s="151"/>
      <c r="G401" s="155"/>
      <c r="H401" s="174">
        <f t="shared" ref="H401:N401" si="219">H402</f>
        <v>2750</v>
      </c>
      <c r="I401" s="174">
        <f t="shared" si="219"/>
        <v>0</v>
      </c>
      <c r="J401" s="174">
        <f t="shared" si="219"/>
        <v>2750</v>
      </c>
      <c r="K401" s="174">
        <f t="shared" si="219"/>
        <v>200</v>
      </c>
      <c r="L401" s="174">
        <f t="shared" si="219"/>
        <v>3240.0299999999997</v>
      </c>
      <c r="M401" s="174">
        <f t="shared" si="219"/>
        <v>31163.770000000004</v>
      </c>
      <c r="N401" s="174">
        <f t="shared" si="219"/>
        <v>34403.800000000003</v>
      </c>
    </row>
    <row r="402" spans="1:14" ht="42.75" customHeight="1" x14ac:dyDescent="0.2">
      <c r="A402" s="158" t="s">
        <v>820</v>
      </c>
      <c r="B402" s="151" t="s">
        <v>322</v>
      </c>
      <c r="C402" s="151" t="s">
        <v>185</v>
      </c>
      <c r="D402" s="151" t="s">
        <v>202</v>
      </c>
      <c r="E402" s="151"/>
      <c r="F402" s="151"/>
      <c r="G402" s="156">
        <f>G403+G406</f>
        <v>0</v>
      </c>
      <c r="H402" s="156">
        <f>H403+H406+H404+H405</f>
        <v>2750</v>
      </c>
      <c r="I402" s="156">
        <f>I403+I406+I404+I405</f>
        <v>0</v>
      </c>
      <c r="J402" s="156">
        <f>J403+J406+J404+J405</f>
        <v>2750</v>
      </c>
      <c r="K402" s="156">
        <f>K403+K406+K404+K405</f>
        <v>200</v>
      </c>
      <c r="L402" s="156">
        <f>L405+L406+L404+L407</f>
        <v>3240.0299999999997</v>
      </c>
      <c r="M402" s="156">
        <f t="shared" ref="M402:N402" si="220">M405+M406+M404+M407</f>
        <v>31163.770000000004</v>
      </c>
      <c r="N402" s="156">
        <f t="shared" si="220"/>
        <v>34403.800000000003</v>
      </c>
    </row>
    <row r="403" spans="1:14" ht="12.75" hidden="1" customHeight="1" x14ac:dyDescent="0.2">
      <c r="A403" s="158" t="s">
        <v>95</v>
      </c>
      <c r="B403" s="151" t="s">
        <v>322</v>
      </c>
      <c r="C403" s="151" t="s">
        <v>185</v>
      </c>
      <c r="D403" s="151" t="s">
        <v>202</v>
      </c>
      <c r="E403" s="151" t="s">
        <v>705</v>
      </c>
      <c r="F403" s="151" t="s">
        <v>96</v>
      </c>
      <c r="G403" s="155"/>
      <c r="H403" s="156">
        <v>2200</v>
      </c>
      <c r="I403" s="156">
        <v>-2200</v>
      </c>
      <c r="J403" s="156">
        <f t="shared" ref="J403:J408" si="221">H403+I403</f>
        <v>0</v>
      </c>
      <c r="K403" s="156">
        <v>0</v>
      </c>
      <c r="L403" s="156">
        <f>I403+J403</f>
        <v>-2200</v>
      </c>
      <c r="M403" s="156"/>
      <c r="N403" s="156">
        <f>J403+K403</f>
        <v>0</v>
      </c>
    </row>
    <row r="404" spans="1:14" ht="12.75" customHeight="1" x14ac:dyDescent="0.2">
      <c r="A404" s="206" t="s">
        <v>749</v>
      </c>
      <c r="B404" s="151" t="s">
        <v>322</v>
      </c>
      <c r="C404" s="151" t="s">
        <v>185</v>
      </c>
      <c r="D404" s="151" t="s">
        <v>202</v>
      </c>
      <c r="E404" s="151" t="s">
        <v>861</v>
      </c>
      <c r="F404" s="151" t="s">
        <v>686</v>
      </c>
      <c r="G404" s="155"/>
      <c r="H404" s="156">
        <v>0</v>
      </c>
      <c r="I404" s="156">
        <v>1650</v>
      </c>
      <c r="J404" s="156">
        <f t="shared" si="221"/>
        <v>1650</v>
      </c>
      <c r="K404" s="156">
        <v>200</v>
      </c>
      <c r="L404" s="156">
        <v>2300</v>
      </c>
      <c r="M404" s="156">
        <v>0</v>
      </c>
      <c r="N404" s="156">
        <f>L404+M404</f>
        <v>2300</v>
      </c>
    </row>
    <row r="405" spans="1:14" ht="31.5" customHeight="1" x14ac:dyDescent="0.2">
      <c r="A405" s="206" t="s">
        <v>752</v>
      </c>
      <c r="B405" s="151" t="s">
        <v>322</v>
      </c>
      <c r="C405" s="151" t="s">
        <v>185</v>
      </c>
      <c r="D405" s="151" t="s">
        <v>202</v>
      </c>
      <c r="E405" s="151" t="s">
        <v>861</v>
      </c>
      <c r="F405" s="151" t="s">
        <v>751</v>
      </c>
      <c r="G405" s="155"/>
      <c r="H405" s="156">
        <v>0</v>
      </c>
      <c r="I405" s="156">
        <v>550</v>
      </c>
      <c r="J405" s="156">
        <f t="shared" si="221"/>
        <v>550</v>
      </c>
      <c r="K405" s="156">
        <v>0</v>
      </c>
      <c r="L405" s="156">
        <v>700</v>
      </c>
      <c r="M405" s="156">
        <v>0</v>
      </c>
      <c r="N405" s="156">
        <f t="shared" ref="N405:N406" si="222">L405+M405</f>
        <v>700</v>
      </c>
    </row>
    <row r="406" spans="1:14" ht="12.75" customHeight="1" x14ac:dyDescent="0.2">
      <c r="A406" s="158" t="s">
        <v>93</v>
      </c>
      <c r="B406" s="151" t="s">
        <v>322</v>
      </c>
      <c r="C406" s="151" t="s">
        <v>185</v>
      </c>
      <c r="D406" s="151" t="s">
        <v>202</v>
      </c>
      <c r="E406" s="151" t="s">
        <v>861</v>
      </c>
      <c r="F406" s="151" t="s">
        <v>94</v>
      </c>
      <c r="G406" s="155"/>
      <c r="H406" s="156">
        <v>550</v>
      </c>
      <c r="I406" s="156">
        <v>0</v>
      </c>
      <c r="J406" s="156">
        <f t="shared" si="221"/>
        <v>550</v>
      </c>
      <c r="K406" s="156">
        <v>0</v>
      </c>
      <c r="L406" s="156">
        <v>240.03</v>
      </c>
      <c r="M406" s="156">
        <v>-240.03</v>
      </c>
      <c r="N406" s="156">
        <f t="shared" si="222"/>
        <v>0</v>
      </c>
    </row>
    <row r="407" spans="1:14" ht="12.75" customHeight="1" x14ac:dyDescent="0.2">
      <c r="A407" s="158" t="s">
        <v>298</v>
      </c>
      <c r="B407" s="151" t="s">
        <v>322</v>
      </c>
      <c r="C407" s="151" t="s">
        <v>185</v>
      </c>
      <c r="D407" s="151" t="s">
        <v>202</v>
      </c>
      <c r="E407" s="151" t="s">
        <v>861</v>
      </c>
      <c r="F407" s="151" t="s">
        <v>299</v>
      </c>
      <c r="G407" s="155"/>
      <c r="H407" s="156">
        <v>550</v>
      </c>
      <c r="I407" s="156">
        <v>0</v>
      </c>
      <c r="J407" s="156">
        <f t="shared" si="221"/>
        <v>550</v>
      </c>
      <c r="K407" s="156">
        <v>0</v>
      </c>
      <c r="L407" s="156">
        <v>0</v>
      </c>
      <c r="M407" s="156">
        <f>26160.7+2405+1040+716.9+980+101.2</f>
        <v>31403.800000000003</v>
      </c>
      <c r="N407" s="156">
        <f t="shared" ref="N407" si="223">L407+M407</f>
        <v>31403.800000000003</v>
      </c>
    </row>
    <row r="408" spans="1:14" s="13" customFormat="1" ht="15.75" customHeight="1" x14ac:dyDescent="0.2">
      <c r="A408" s="235" t="s">
        <v>211</v>
      </c>
      <c r="B408" s="149" t="s">
        <v>322</v>
      </c>
      <c r="C408" s="149" t="s">
        <v>191</v>
      </c>
      <c r="D408" s="149">
        <v>12</v>
      </c>
      <c r="E408" s="149"/>
      <c r="F408" s="149"/>
      <c r="G408" s="174">
        <f>G409+G412</f>
        <v>0</v>
      </c>
      <c r="H408" s="174">
        <f>H409+H411+H412</f>
        <v>1550</v>
      </c>
      <c r="I408" s="174">
        <f>I409+I411+I412</f>
        <v>-120</v>
      </c>
      <c r="J408" s="174">
        <f t="shared" si="221"/>
        <v>1430</v>
      </c>
      <c r="K408" s="174">
        <f>K409+K411+K412</f>
        <v>-570</v>
      </c>
      <c r="L408" s="174">
        <f>L409+L412</f>
        <v>860</v>
      </c>
      <c r="M408" s="174">
        <f t="shared" ref="M408:N408" si="224">M409+M412</f>
        <v>-540</v>
      </c>
      <c r="N408" s="174">
        <f t="shared" si="224"/>
        <v>320</v>
      </c>
    </row>
    <row r="409" spans="1:14" ht="40.5" customHeight="1" x14ac:dyDescent="0.2">
      <c r="A409" s="158" t="s">
        <v>835</v>
      </c>
      <c r="B409" s="151" t="s">
        <v>322</v>
      </c>
      <c r="C409" s="151" t="s">
        <v>191</v>
      </c>
      <c r="D409" s="151" t="s">
        <v>200</v>
      </c>
      <c r="E409" s="151" t="s">
        <v>684</v>
      </c>
      <c r="F409" s="151"/>
      <c r="G409" s="155"/>
      <c r="H409" s="156">
        <f>H410</f>
        <v>450</v>
      </c>
      <c r="I409" s="156">
        <f>I410</f>
        <v>0</v>
      </c>
      <c r="J409" s="156">
        <f>J410</f>
        <v>450</v>
      </c>
      <c r="K409" s="156">
        <f>K410</f>
        <v>0</v>
      </c>
      <c r="L409" s="156">
        <f>L410+L411</f>
        <v>700</v>
      </c>
      <c r="M409" s="156">
        <f t="shared" ref="M409:N409" si="225">M410+M411</f>
        <v>-400</v>
      </c>
      <c r="N409" s="156">
        <f t="shared" si="225"/>
        <v>300</v>
      </c>
    </row>
    <row r="410" spans="1:14" ht="30" customHeight="1" x14ac:dyDescent="0.2">
      <c r="A410" s="158" t="s">
        <v>598</v>
      </c>
      <c r="B410" s="151" t="s">
        <v>322</v>
      </c>
      <c r="C410" s="151" t="s">
        <v>191</v>
      </c>
      <c r="D410" s="151" t="s">
        <v>200</v>
      </c>
      <c r="E410" s="151" t="s">
        <v>683</v>
      </c>
      <c r="F410" s="151" t="s">
        <v>94</v>
      </c>
      <c r="G410" s="155"/>
      <c r="H410" s="156">
        <v>450</v>
      </c>
      <c r="I410" s="156">
        <v>0</v>
      </c>
      <c r="J410" s="156">
        <f>H410+I410</f>
        <v>450</v>
      </c>
      <c r="K410" s="156">
        <v>0</v>
      </c>
      <c r="L410" s="156">
        <v>200</v>
      </c>
      <c r="M410" s="156">
        <v>0</v>
      </c>
      <c r="N410" s="156">
        <f>L410+M410</f>
        <v>200</v>
      </c>
    </row>
    <row r="411" spans="1:14" ht="12.75" customHeight="1" x14ac:dyDescent="0.2">
      <c r="A411" s="158" t="s">
        <v>581</v>
      </c>
      <c r="B411" s="151" t="s">
        <v>322</v>
      </c>
      <c r="C411" s="151" t="s">
        <v>191</v>
      </c>
      <c r="D411" s="151" t="s">
        <v>200</v>
      </c>
      <c r="E411" s="151" t="s">
        <v>682</v>
      </c>
      <c r="F411" s="151" t="s">
        <v>94</v>
      </c>
      <c r="G411" s="155"/>
      <c r="H411" s="156">
        <v>900</v>
      </c>
      <c r="I411" s="156">
        <v>-120</v>
      </c>
      <c r="J411" s="156">
        <f>H411+I411</f>
        <v>780</v>
      </c>
      <c r="K411" s="156">
        <v>-570</v>
      </c>
      <c r="L411" s="156">
        <v>500</v>
      </c>
      <c r="M411" s="156">
        <v>-400</v>
      </c>
      <c r="N411" s="156">
        <f>L411+M411</f>
        <v>100</v>
      </c>
    </row>
    <row r="412" spans="1:14" ht="12.75" customHeight="1" x14ac:dyDescent="0.2">
      <c r="A412" s="158" t="s">
        <v>836</v>
      </c>
      <c r="B412" s="151" t="s">
        <v>322</v>
      </c>
      <c r="C412" s="151" t="s">
        <v>191</v>
      </c>
      <c r="D412" s="151" t="s">
        <v>200</v>
      </c>
      <c r="E412" s="151" t="s">
        <v>681</v>
      </c>
      <c r="F412" s="151"/>
      <c r="G412" s="155"/>
      <c r="H412" s="156">
        <f>H413+H414</f>
        <v>200</v>
      </c>
      <c r="I412" s="156">
        <f>I413+I414</f>
        <v>0</v>
      </c>
      <c r="J412" s="156">
        <f>H412+I412</f>
        <v>200</v>
      </c>
      <c r="K412" s="156">
        <f>K413+K414</f>
        <v>0</v>
      </c>
      <c r="L412" s="156">
        <f>L414+L413</f>
        <v>160</v>
      </c>
      <c r="M412" s="156">
        <f t="shared" ref="M412:N412" si="226">M414+M413</f>
        <v>-140</v>
      </c>
      <c r="N412" s="156">
        <f t="shared" si="226"/>
        <v>20</v>
      </c>
    </row>
    <row r="413" spans="1:14" ht="16.5" customHeight="1" x14ac:dyDescent="0.2">
      <c r="A413" s="158" t="s">
        <v>502</v>
      </c>
      <c r="B413" s="151" t="s">
        <v>322</v>
      </c>
      <c r="C413" s="151" t="s">
        <v>191</v>
      </c>
      <c r="D413" s="151" t="s">
        <v>200</v>
      </c>
      <c r="E413" s="151" t="s">
        <v>680</v>
      </c>
      <c r="F413" s="151" t="s">
        <v>94</v>
      </c>
      <c r="G413" s="155"/>
      <c r="H413" s="156">
        <v>100</v>
      </c>
      <c r="I413" s="156">
        <v>0</v>
      </c>
      <c r="J413" s="156">
        <f>H413+I413</f>
        <v>100</v>
      </c>
      <c r="K413" s="156">
        <v>0</v>
      </c>
      <c r="L413" s="156">
        <v>80</v>
      </c>
      <c r="M413" s="156">
        <v>-70</v>
      </c>
      <c r="N413" s="156">
        <f>L413+M413</f>
        <v>10</v>
      </c>
    </row>
    <row r="414" spans="1:14" ht="18" customHeight="1" x14ac:dyDescent="0.2">
      <c r="A414" s="158" t="s">
        <v>503</v>
      </c>
      <c r="B414" s="151" t="s">
        <v>322</v>
      </c>
      <c r="C414" s="151" t="s">
        <v>191</v>
      </c>
      <c r="D414" s="151" t="s">
        <v>200</v>
      </c>
      <c r="E414" s="151" t="s">
        <v>679</v>
      </c>
      <c r="F414" s="151" t="s">
        <v>94</v>
      </c>
      <c r="G414" s="155"/>
      <c r="H414" s="156">
        <v>100</v>
      </c>
      <c r="I414" s="156">
        <v>0</v>
      </c>
      <c r="J414" s="156">
        <f>H414+I414</f>
        <v>100</v>
      </c>
      <c r="K414" s="156">
        <v>0</v>
      </c>
      <c r="L414" s="156">
        <v>80</v>
      </c>
      <c r="M414" s="156">
        <v>-70</v>
      </c>
      <c r="N414" s="156">
        <f>L414+M414</f>
        <v>10</v>
      </c>
    </row>
    <row r="415" spans="1:14" s="13" customFormat="1" ht="14.25" x14ac:dyDescent="0.2">
      <c r="A415" s="235" t="s">
        <v>70</v>
      </c>
      <c r="B415" s="149" t="s">
        <v>322</v>
      </c>
      <c r="C415" s="149"/>
      <c r="D415" s="149"/>
      <c r="E415" s="149"/>
      <c r="F415" s="149"/>
      <c r="G415" s="174" t="e">
        <f>G419+G430+G464+G468</f>
        <v>#REF!</v>
      </c>
      <c r="H415" s="174">
        <f>H419+H423+H427+H430+H464+H468+H416</f>
        <v>27234.6</v>
      </c>
      <c r="I415" s="174">
        <f>I419+I423+I427+I430+I464+I468+I416</f>
        <v>2613.8900000000003</v>
      </c>
      <c r="J415" s="174" t="e">
        <f>J419+J423+J427+J430+J464+J468+J416</f>
        <v>#REF!</v>
      </c>
      <c r="K415" s="174">
        <f>K419+K423+K427+K430+K464+K468+K416</f>
        <v>5519.9319999999998</v>
      </c>
      <c r="L415" s="174">
        <f>L419+L430+L464+L468+L416</f>
        <v>33698.400000000001</v>
      </c>
      <c r="M415" s="174">
        <f>M419+M430+M464+M468+M416</f>
        <v>3203.6000000000004</v>
      </c>
      <c r="N415" s="174">
        <f>N419+N430+N464+N468+N416</f>
        <v>36902</v>
      </c>
    </row>
    <row r="416" spans="1:14" s="13" customFormat="1" ht="15" x14ac:dyDescent="0.2">
      <c r="A416" s="235" t="s">
        <v>196</v>
      </c>
      <c r="B416" s="151" t="s">
        <v>322</v>
      </c>
      <c r="C416" s="148" t="s">
        <v>292</v>
      </c>
      <c r="D416" s="149" t="s">
        <v>197</v>
      </c>
      <c r="E416" s="210"/>
      <c r="F416" s="149"/>
      <c r="G416" s="211"/>
      <c r="H416" s="174">
        <f>H417</f>
        <v>0</v>
      </c>
      <c r="I416" s="174">
        <f>I417</f>
        <v>83.87</v>
      </c>
      <c r="J416" s="174">
        <f>H416+I416</f>
        <v>83.87</v>
      </c>
      <c r="K416" s="174">
        <f>K417</f>
        <v>0</v>
      </c>
      <c r="L416" s="174">
        <f>L417</f>
        <v>0</v>
      </c>
      <c r="M416" s="174">
        <f t="shared" ref="M416:N416" si="227">M417</f>
        <v>952</v>
      </c>
      <c r="N416" s="174">
        <f t="shared" si="227"/>
        <v>952</v>
      </c>
    </row>
    <row r="417" spans="1:14" s="13" customFormat="1" ht="30" x14ac:dyDescent="0.2">
      <c r="A417" s="158" t="s">
        <v>426</v>
      </c>
      <c r="B417" s="151" t="s">
        <v>322</v>
      </c>
      <c r="C417" s="170" t="s">
        <v>292</v>
      </c>
      <c r="D417" s="151" t="s">
        <v>197</v>
      </c>
      <c r="E417" s="159" t="s">
        <v>719</v>
      </c>
      <c r="F417" s="151"/>
      <c r="G417" s="211"/>
      <c r="H417" s="156">
        <f>H418</f>
        <v>0</v>
      </c>
      <c r="I417" s="156">
        <f>I418</f>
        <v>83.87</v>
      </c>
      <c r="J417" s="156">
        <f>J418</f>
        <v>83.87</v>
      </c>
      <c r="K417" s="156">
        <f>K418</f>
        <v>0</v>
      </c>
      <c r="L417" s="156">
        <f>L418</f>
        <v>0</v>
      </c>
      <c r="M417" s="156">
        <f t="shared" ref="M417:N417" si="228">M418</f>
        <v>952</v>
      </c>
      <c r="N417" s="156">
        <f t="shared" si="228"/>
        <v>952</v>
      </c>
    </row>
    <row r="418" spans="1:14" s="13" customFormat="1" ht="15" x14ac:dyDescent="0.2">
      <c r="A418" s="212" t="s">
        <v>624</v>
      </c>
      <c r="B418" s="151" t="s">
        <v>322</v>
      </c>
      <c r="C418" s="170" t="s">
        <v>292</v>
      </c>
      <c r="D418" s="151" t="s">
        <v>197</v>
      </c>
      <c r="E418" s="159" t="s">
        <v>719</v>
      </c>
      <c r="F418" s="151" t="s">
        <v>625</v>
      </c>
      <c r="G418" s="211"/>
      <c r="H418" s="156">
        <v>0</v>
      </c>
      <c r="I418" s="156">
        <v>83.87</v>
      </c>
      <c r="J418" s="156">
        <f>H418+I418</f>
        <v>83.87</v>
      </c>
      <c r="K418" s="156">
        <v>0</v>
      </c>
      <c r="L418" s="156">
        <v>0</v>
      </c>
      <c r="M418" s="156">
        <v>952</v>
      </c>
      <c r="N418" s="156">
        <f>L418+M418</f>
        <v>952</v>
      </c>
    </row>
    <row r="419" spans="1:14" s="13" customFormat="1" ht="14.25" x14ac:dyDescent="0.2">
      <c r="A419" s="235" t="s">
        <v>343</v>
      </c>
      <c r="B419" s="149" t="s">
        <v>322</v>
      </c>
      <c r="C419" s="149" t="s">
        <v>187</v>
      </c>
      <c r="D419" s="149"/>
      <c r="E419" s="149"/>
      <c r="F419" s="149"/>
      <c r="G419" s="163"/>
      <c r="H419" s="174">
        <f t="shared" ref="H419:N421" si="229">H420</f>
        <v>731.5</v>
      </c>
      <c r="I419" s="174">
        <f t="shared" si="229"/>
        <v>0</v>
      </c>
      <c r="J419" s="174">
        <f t="shared" si="229"/>
        <v>731.5</v>
      </c>
      <c r="K419" s="174">
        <f t="shared" si="229"/>
        <v>0</v>
      </c>
      <c r="L419" s="174">
        <f t="shared" si="229"/>
        <v>659</v>
      </c>
      <c r="M419" s="174">
        <f t="shared" si="229"/>
        <v>45.5</v>
      </c>
      <c r="N419" s="174">
        <f t="shared" si="229"/>
        <v>704.5</v>
      </c>
    </row>
    <row r="420" spans="1:14" s="13" customFormat="1" ht="18" customHeight="1" x14ac:dyDescent="0.2">
      <c r="A420" s="235" t="s">
        <v>344</v>
      </c>
      <c r="B420" s="149" t="s">
        <v>322</v>
      </c>
      <c r="C420" s="149" t="s">
        <v>187</v>
      </c>
      <c r="D420" s="149" t="s">
        <v>189</v>
      </c>
      <c r="E420" s="151"/>
      <c r="F420" s="151"/>
      <c r="G420" s="156" t="e">
        <f>#REF!+G421</f>
        <v>#REF!</v>
      </c>
      <c r="H420" s="156">
        <f>H421</f>
        <v>731.5</v>
      </c>
      <c r="I420" s="156">
        <f>I421</f>
        <v>0</v>
      </c>
      <c r="J420" s="156">
        <f>H420+I420</f>
        <v>731.5</v>
      </c>
      <c r="K420" s="156">
        <f t="shared" si="229"/>
        <v>0</v>
      </c>
      <c r="L420" s="156">
        <f t="shared" si="229"/>
        <v>659</v>
      </c>
      <c r="M420" s="156">
        <f t="shared" si="229"/>
        <v>45.5</v>
      </c>
      <c r="N420" s="156">
        <f t="shared" si="229"/>
        <v>704.5</v>
      </c>
    </row>
    <row r="421" spans="1:14" s="142" customFormat="1" ht="30" x14ac:dyDescent="0.2">
      <c r="A421" s="158" t="s">
        <v>345</v>
      </c>
      <c r="B421" s="151" t="s">
        <v>322</v>
      </c>
      <c r="C421" s="151" t="s">
        <v>187</v>
      </c>
      <c r="D421" s="151" t="s">
        <v>189</v>
      </c>
      <c r="E421" s="151" t="s">
        <v>613</v>
      </c>
      <c r="F421" s="151"/>
      <c r="G421" s="155"/>
      <c r="H421" s="156">
        <f>H422</f>
        <v>731.5</v>
      </c>
      <c r="I421" s="156">
        <f>I422</f>
        <v>0</v>
      </c>
      <c r="J421" s="156">
        <f>H421+I421</f>
        <v>731.5</v>
      </c>
      <c r="K421" s="156">
        <f t="shared" si="229"/>
        <v>0</v>
      </c>
      <c r="L421" s="156">
        <f t="shared" si="229"/>
        <v>659</v>
      </c>
      <c r="M421" s="156">
        <f t="shared" si="229"/>
        <v>45.5</v>
      </c>
      <c r="N421" s="156">
        <f t="shared" si="229"/>
        <v>704.5</v>
      </c>
    </row>
    <row r="422" spans="1:14" s="142" customFormat="1" ht="15" x14ac:dyDescent="0.2">
      <c r="A422" s="158" t="s">
        <v>254</v>
      </c>
      <c r="B422" s="151" t="s">
        <v>322</v>
      </c>
      <c r="C422" s="151" t="s">
        <v>187</v>
      </c>
      <c r="D422" s="151" t="s">
        <v>189</v>
      </c>
      <c r="E422" s="151" t="s">
        <v>613</v>
      </c>
      <c r="F422" s="151" t="s">
        <v>152</v>
      </c>
      <c r="G422" s="155"/>
      <c r="H422" s="156">
        <v>731.5</v>
      </c>
      <c r="I422" s="156">
        <v>0</v>
      </c>
      <c r="J422" s="156">
        <f>H422+I422</f>
        <v>731.5</v>
      </c>
      <c r="K422" s="156">
        <v>0</v>
      </c>
      <c r="L422" s="156">
        <v>659</v>
      </c>
      <c r="M422" s="156">
        <v>45.5</v>
      </c>
      <c r="N422" s="156">
        <f>L422+M422</f>
        <v>704.5</v>
      </c>
    </row>
    <row r="423" spans="1:14" s="142" customFormat="1" ht="15" hidden="1" x14ac:dyDescent="0.2">
      <c r="A423" s="235" t="s">
        <v>222</v>
      </c>
      <c r="B423" s="149" t="s">
        <v>322</v>
      </c>
      <c r="C423" s="149" t="s">
        <v>189</v>
      </c>
      <c r="D423" s="149"/>
      <c r="E423" s="151"/>
      <c r="F423" s="151"/>
      <c r="G423" s="155"/>
      <c r="H423" s="174">
        <f t="shared" ref="H423:N425" si="230">H424</f>
        <v>0</v>
      </c>
      <c r="I423" s="174">
        <f t="shared" si="230"/>
        <v>175</v>
      </c>
      <c r="J423" s="174">
        <f t="shared" si="230"/>
        <v>175</v>
      </c>
      <c r="K423" s="174">
        <f t="shared" si="230"/>
        <v>0</v>
      </c>
      <c r="L423" s="174">
        <f t="shared" si="230"/>
        <v>0</v>
      </c>
      <c r="M423" s="174"/>
      <c r="N423" s="174">
        <f t="shared" si="230"/>
        <v>0</v>
      </c>
    </row>
    <row r="424" spans="1:14" s="142" customFormat="1" ht="32.25" hidden="1" customHeight="1" x14ac:dyDescent="0.2">
      <c r="A424" s="235" t="s">
        <v>241</v>
      </c>
      <c r="B424" s="151" t="s">
        <v>322</v>
      </c>
      <c r="C424" s="151" t="s">
        <v>189</v>
      </c>
      <c r="D424" s="151" t="s">
        <v>205</v>
      </c>
      <c r="E424" s="151"/>
      <c r="F424" s="151"/>
      <c r="G424" s="155"/>
      <c r="H424" s="156">
        <f t="shared" si="230"/>
        <v>0</v>
      </c>
      <c r="I424" s="156">
        <f t="shared" si="230"/>
        <v>175</v>
      </c>
      <c r="J424" s="156">
        <f t="shared" si="230"/>
        <v>175</v>
      </c>
      <c r="K424" s="156">
        <f t="shared" si="230"/>
        <v>0</v>
      </c>
      <c r="L424" s="156">
        <f t="shared" si="230"/>
        <v>0</v>
      </c>
      <c r="M424" s="156"/>
      <c r="N424" s="156">
        <f t="shared" si="230"/>
        <v>0</v>
      </c>
    </row>
    <row r="425" spans="1:14" s="142" customFormat="1" ht="27.75" hidden="1" customHeight="1" x14ac:dyDescent="0.2">
      <c r="A425" s="158" t="s">
        <v>440</v>
      </c>
      <c r="B425" s="151" t="s">
        <v>322</v>
      </c>
      <c r="C425" s="151" t="s">
        <v>189</v>
      </c>
      <c r="D425" s="151" t="s">
        <v>205</v>
      </c>
      <c r="E425" s="151" t="s">
        <v>726</v>
      </c>
      <c r="F425" s="151"/>
      <c r="G425" s="155"/>
      <c r="H425" s="156">
        <f t="shared" si="230"/>
        <v>0</v>
      </c>
      <c r="I425" s="156">
        <f t="shared" si="230"/>
        <v>175</v>
      </c>
      <c r="J425" s="156">
        <f t="shared" si="230"/>
        <v>175</v>
      </c>
      <c r="K425" s="156">
        <f t="shared" si="230"/>
        <v>0</v>
      </c>
      <c r="L425" s="156">
        <f t="shared" si="230"/>
        <v>0</v>
      </c>
      <c r="M425" s="156"/>
      <c r="N425" s="156">
        <f t="shared" si="230"/>
        <v>0</v>
      </c>
    </row>
    <row r="426" spans="1:14" s="142" customFormat="1" ht="15" hidden="1" x14ac:dyDescent="0.2">
      <c r="A426" s="212" t="s">
        <v>624</v>
      </c>
      <c r="B426" s="151" t="s">
        <v>322</v>
      </c>
      <c r="C426" s="151" t="s">
        <v>189</v>
      </c>
      <c r="D426" s="151" t="s">
        <v>205</v>
      </c>
      <c r="E426" s="151" t="s">
        <v>726</v>
      </c>
      <c r="F426" s="151" t="s">
        <v>625</v>
      </c>
      <c r="G426" s="155"/>
      <c r="H426" s="156"/>
      <c r="I426" s="156">
        <v>175</v>
      </c>
      <c r="J426" s="156">
        <f>H426+I426</f>
        <v>175</v>
      </c>
      <c r="K426" s="156">
        <v>0</v>
      </c>
      <c r="L426" s="156">
        <v>0</v>
      </c>
      <c r="M426" s="156"/>
      <c r="N426" s="156">
        <v>0</v>
      </c>
    </row>
    <row r="427" spans="1:14" s="142" customFormat="1" ht="14.25" hidden="1" x14ac:dyDescent="0.2">
      <c r="A427" s="235" t="s">
        <v>353</v>
      </c>
      <c r="B427" s="149" t="s">
        <v>322</v>
      </c>
      <c r="C427" s="149" t="s">
        <v>191</v>
      </c>
      <c r="D427" s="149"/>
      <c r="E427" s="149"/>
      <c r="F427" s="149"/>
      <c r="G427" s="163"/>
      <c r="H427" s="174">
        <f t="shared" ref="H427:N427" si="231">H428</f>
        <v>0</v>
      </c>
      <c r="I427" s="174">
        <f t="shared" si="231"/>
        <v>495.14000000000004</v>
      </c>
      <c r="J427" s="174">
        <f t="shared" si="231"/>
        <v>495.14000000000004</v>
      </c>
      <c r="K427" s="174">
        <f t="shared" si="231"/>
        <v>955.16700000000003</v>
      </c>
      <c r="L427" s="174">
        <f t="shared" si="231"/>
        <v>0</v>
      </c>
      <c r="M427" s="174"/>
      <c r="N427" s="174">
        <f t="shared" si="231"/>
        <v>0</v>
      </c>
    </row>
    <row r="428" spans="1:14" s="142" customFormat="1" ht="13.5" hidden="1" customHeight="1" x14ac:dyDescent="0.2">
      <c r="A428" s="158" t="s">
        <v>583</v>
      </c>
      <c r="B428" s="151" t="s">
        <v>322</v>
      </c>
      <c r="C428" s="151" t="s">
        <v>191</v>
      </c>
      <c r="D428" s="151" t="s">
        <v>205</v>
      </c>
      <c r="E428" s="151" t="s">
        <v>703</v>
      </c>
      <c r="F428" s="151"/>
      <c r="G428" s="155"/>
      <c r="H428" s="156">
        <f>H429</f>
        <v>0</v>
      </c>
      <c r="I428" s="156">
        <f>I429</f>
        <v>495.14000000000004</v>
      </c>
      <c r="J428" s="156">
        <f>H428+I428</f>
        <v>495.14000000000004</v>
      </c>
      <c r="K428" s="156">
        <f>K429</f>
        <v>955.16700000000003</v>
      </c>
      <c r="L428" s="156">
        <f>L429</f>
        <v>0</v>
      </c>
      <c r="M428" s="156"/>
      <c r="N428" s="156">
        <f>N429</f>
        <v>0</v>
      </c>
    </row>
    <row r="429" spans="1:14" s="142" customFormat="1" ht="15" hidden="1" x14ac:dyDescent="0.2">
      <c r="A429" s="212" t="s">
        <v>624</v>
      </c>
      <c r="B429" s="151" t="s">
        <v>322</v>
      </c>
      <c r="C429" s="151" t="s">
        <v>191</v>
      </c>
      <c r="D429" s="151" t="s">
        <v>205</v>
      </c>
      <c r="E429" s="151" t="s">
        <v>703</v>
      </c>
      <c r="F429" s="151" t="s">
        <v>625</v>
      </c>
      <c r="G429" s="155"/>
      <c r="H429" s="156">
        <v>0</v>
      </c>
      <c r="I429" s="156">
        <f>374.91+120.23</f>
        <v>495.14000000000004</v>
      </c>
      <c r="J429" s="156">
        <f>H429+I429</f>
        <v>495.14000000000004</v>
      </c>
      <c r="K429" s="156">
        <v>955.16700000000003</v>
      </c>
      <c r="L429" s="156">
        <v>0</v>
      </c>
      <c r="M429" s="156"/>
      <c r="N429" s="156">
        <v>0</v>
      </c>
    </row>
    <row r="430" spans="1:14" s="13" customFormat="1" ht="14.25" x14ac:dyDescent="0.2">
      <c r="A430" s="235" t="s">
        <v>346</v>
      </c>
      <c r="B430" s="149" t="s">
        <v>322</v>
      </c>
      <c r="C430" s="149" t="s">
        <v>193</v>
      </c>
      <c r="D430" s="149"/>
      <c r="E430" s="149"/>
      <c r="F430" s="149"/>
      <c r="G430" s="174">
        <f>G431+G441</f>
        <v>0</v>
      </c>
      <c r="H430" s="174">
        <f>H441</f>
        <v>5495.6</v>
      </c>
      <c r="I430" s="174">
        <f>I431+I441</f>
        <v>0</v>
      </c>
      <c r="J430" s="174" t="e">
        <f>J431+J441</f>
        <v>#REF!</v>
      </c>
      <c r="K430" s="174">
        <f>K441+K461</f>
        <v>1696.25</v>
      </c>
      <c r="L430" s="174">
        <f>L441+L461</f>
        <v>10655</v>
      </c>
      <c r="M430" s="174">
        <f t="shared" ref="M430:N430" si="232">M441+M461</f>
        <v>-78.599999999999994</v>
      </c>
      <c r="N430" s="174">
        <f t="shared" si="232"/>
        <v>10576.4</v>
      </c>
    </row>
    <row r="431" spans="1:14" ht="12" hidden="1" customHeight="1" x14ac:dyDescent="0.2">
      <c r="A431" s="235" t="s">
        <v>212</v>
      </c>
      <c r="B431" s="149" t="s">
        <v>322</v>
      </c>
      <c r="C431" s="149" t="s">
        <v>193</v>
      </c>
      <c r="D431" s="149" t="s">
        <v>185</v>
      </c>
      <c r="E431" s="149"/>
      <c r="F431" s="149"/>
      <c r="G431" s="156">
        <f t="shared" ref="G431:K431" si="233">G435+G437</f>
        <v>0</v>
      </c>
      <c r="H431" s="156"/>
      <c r="I431" s="156">
        <f t="shared" si="233"/>
        <v>0</v>
      </c>
      <c r="J431" s="156" t="e">
        <f t="shared" si="233"/>
        <v>#REF!</v>
      </c>
      <c r="K431" s="156">
        <f t="shared" si="233"/>
        <v>0</v>
      </c>
      <c r="L431" s="156" t="e">
        <f>L435+L437</f>
        <v>#REF!</v>
      </c>
      <c r="M431" s="156">
        <f t="shared" ref="M431:N431" si="234">M435+M437</f>
        <v>0</v>
      </c>
      <c r="N431" s="156" t="e">
        <f t="shared" si="234"/>
        <v>#REF!</v>
      </c>
    </row>
    <row r="432" spans="1:14" s="142" customFormat="1" ht="12.75" hidden="1" customHeight="1" x14ac:dyDescent="0.2">
      <c r="A432" s="158" t="s">
        <v>304</v>
      </c>
      <c r="B432" s="151" t="s">
        <v>322</v>
      </c>
      <c r="C432" s="151" t="s">
        <v>193</v>
      </c>
      <c r="D432" s="151" t="s">
        <v>185</v>
      </c>
      <c r="E432" s="151" t="s">
        <v>153</v>
      </c>
      <c r="F432" s="151"/>
      <c r="G432" s="155"/>
      <c r="H432" s="155"/>
      <c r="I432" s="156" t="e">
        <f>I433+I435+I437+I439</f>
        <v>#REF!</v>
      </c>
      <c r="J432" s="156" t="e">
        <f>J433+J435+J437+J439</f>
        <v>#REF!</v>
      </c>
      <c r="K432" s="156" t="e">
        <f>K433+K435+K437+K439</f>
        <v>#REF!</v>
      </c>
      <c r="L432" s="156" t="e">
        <f>L433+L435+L437+L439</f>
        <v>#REF!</v>
      </c>
      <c r="M432" s="156" t="e">
        <f t="shared" ref="M432:N432" si="235">M433+M435+M437+M439</f>
        <v>#REF!</v>
      </c>
      <c r="N432" s="156" t="e">
        <f t="shared" si="235"/>
        <v>#REF!</v>
      </c>
    </row>
    <row r="433" spans="1:14" s="142" customFormat="1" ht="25.5" hidden="1" customHeight="1" x14ac:dyDescent="0.2">
      <c r="A433" s="158" t="s">
        <v>154</v>
      </c>
      <c r="B433" s="151" t="s">
        <v>322</v>
      </c>
      <c r="C433" s="151" t="s">
        <v>193</v>
      </c>
      <c r="D433" s="151" t="s">
        <v>185</v>
      </c>
      <c r="E433" s="151" t="s">
        <v>155</v>
      </c>
      <c r="F433" s="151"/>
      <c r="G433" s="155"/>
      <c r="H433" s="155"/>
      <c r="I433" s="156" t="e">
        <f>I434</f>
        <v>#REF!</v>
      </c>
      <c r="J433" s="156" t="e">
        <f>J434</f>
        <v>#REF!</v>
      </c>
      <c r="K433" s="156" t="e">
        <f>K434</f>
        <v>#REF!</v>
      </c>
      <c r="L433" s="156" t="e">
        <f>L434</f>
        <v>#REF!</v>
      </c>
      <c r="M433" s="156" t="e">
        <f t="shared" ref="M433:N433" si="236">M434</f>
        <v>#REF!</v>
      </c>
      <c r="N433" s="156" t="e">
        <f t="shared" si="236"/>
        <v>#REF!</v>
      </c>
    </row>
    <row r="434" spans="1:14" s="142" customFormat="1" ht="38.25" hidden="1" customHeight="1" x14ac:dyDescent="0.2">
      <c r="A434" s="158" t="s">
        <v>156</v>
      </c>
      <c r="B434" s="151" t="s">
        <v>322</v>
      </c>
      <c r="C434" s="151" t="s">
        <v>193</v>
      </c>
      <c r="D434" s="151" t="s">
        <v>185</v>
      </c>
      <c r="E434" s="151" t="s">
        <v>155</v>
      </c>
      <c r="F434" s="151" t="s">
        <v>157</v>
      </c>
      <c r="G434" s="155"/>
      <c r="H434" s="155"/>
      <c r="I434" s="156" t="e">
        <f>#REF!+G434</f>
        <v>#REF!</v>
      </c>
      <c r="J434" s="156" t="e">
        <f>#REF!+I434</f>
        <v>#REF!</v>
      </c>
      <c r="K434" s="156" t="e">
        <f>#REF!+I434</f>
        <v>#REF!</v>
      </c>
      <c r="L434" s="156" t="e">
        <f>F434+J434</f>
        <v>#REF!</v>
      </c>
      <c r="M434" s="156" t="e">
        <f t="shared" ref="M434:N434" si="237">G434+K434</f>
        <v>#REF!</v>
      </c>
      <c r="N434" s="156" t="e">
        <f t="shared" si="237"/>
        <v>#REF!</v>
      </c>
    </row>
    <row r="435" spans="1:14" s="142" customFormat="1" ht="25.5" hidden="1" customHeight="1" x14ac:dyDescent="0.2">
      <c r="A435" s="158" t="s">
        <v>622</v>
      </c>
      <c r="B435" s="151" t="s">
        <v>322</v>
      </c>
      <c r="C435" s="151" t="s">
        <v>193</v>
      </c>
      <c r="D435" s="151" t="s">
        <v>185</v>
      </c>
      <c r="E435" s="151" t="s">
        <v>627</v>
      </c>
      <c r="F435" s="151"/>
      <c r="G435" s="155"/>
      <c r="H435" s="155"/>
      <c r="I435" s="156">
        <f>I436</f>
        <v>0</v>
      </c>
      <c r="J435" s="156" t="e">
        <f>J436</f>
        <v>#REF!</v>
      </c>
      <c r="K435" s="156">
        <f>K436</f>
        <v>0</v>
      </c>
      <c r="L435" s="156" t="e">
        <f>L436</f>
        <v>#REF!</v>
      </c>
      <c r="M435" s="156">
        <f t="shared" ref="M435:N435" si="238">M436</f>
        <v>0</v>
      </c>
      <c r="N435" s="156" t="e">
        <f t="shared" si="238"/>
        <v>#REF!</v>
      </c>
    </row>
    <row r="436" spans="1:14" s="142" customFormat="1" ht="18" hidden="1" customHeight="1" x14ac:dyDescent="0.2">
      <c r="A436" s="158" t="s">
        <v>624</v>
      </c>
      <c r="B436" s="151" t="s">
        <v>322</v>
      </c>
      <c r="C436" s="151" t="s">
        <v>193</v>
      </c>
      <c r="D436" s="151" t="s">
        <v>185</v>
      </c>
      <c r="E436" s="151" t="s">
        <v>627</v>
      </c>
      <c r="F436" s="151" t="s">
        <v>625</v>
      </c>
      <c r="G436" s="155"/>
      <c r="H436" s="155"/>
      <c r="I436" s="156">
        <v>0</v>
      </c>
      <c r="J436" s="156" t="e">
        <f>#REF!+I436</f>
        <v>#REF!</v>
      </c>
      <c r="K436" s="156">
        <v>0</v>
      </c>
      <c r="L436" s="156" t="e">
        <f>F436+J436</f>
        <v>#REF!</v>
      </c>
      <c r="M436" s="156">
        <f t="shared" ref="M436:N436" si="239">G436+K436</f>
        <v>0</v>
      </c>
      <c r="N436" s="156" t="e">
        <f t="shared" si="239"/>
        <v>#REF!</v>
      </c>
    </row>
    <row r="437" spans="1:14" s="142" customFormat="1" ht="45" hidden="1" customHeight="1" x14ac:dyDescent="0.2">
      <c r="A437" s="158" t="s">
        <v>623</v>
      </c>
      <c r="B437" s="151" t="s">
        <v>322</v>
      </c>
      <c r="C437" s="151" t="s">
        <v>193</v>
      </c>
      <c r="D437" s="151" t="s">
        <v>185</v>
      </c>
      <c r="E437" s="151" t="s">
        <v>626</v>
      </c>
      <c r="F437" s="151"/>
      <c r="G437" s="155"/>
      <c r="H437" s="155"/>
      <c r="I437" s="156">
        <f>I438</f>
        <v>0</v>
      </c>
      <c r="J437" s="156" t="e">
        <f>J438</f>
        <v>#REF!</v>
      </c>
      <c r="K437" s="156">
        <f>K438</f>
        <v>0</v>
      </c>
      <c r="L437" s="156" t="e">
        <f>L438</f>
        <v>#REF!</v>
      </c>
      <c r="M437" s="156">
        <f t="shared" ref="M437:N437" si="240">M438</f>
        <v>0</v>
      </c>
      <c r="N437" s="156" t="e">
        <f t="shared" si="240"/>
        <v>#REF!</v>
      </c>
    </row>
    <row r="438" spans="1:14" s="142" customFormat="1" ht="38.25" hidden="1" customHeight="1" x14ac:dyDescent="0.2">
      <c r="A438" s="158" t="s">
        <v>156</v>
      </c>
      <c r="B438" s="151" t="s">
        <v>322</v>
      </c>
      <c r="C438" s="151" t="s">
        <v>193</v>
      </c>
      <c r="D438" s="151" t="s">
        <v>185</v>
      </c>
      <c r="E438" s="151" t="s">
        <v>626</v>
      </c>
      <c r="F438" s="151" t="s">
        <v>157</v>
      </c>
      <c r="G438" s="155"/>
      <c r="H438" s="155"/>
      <c r="I438" s="156">
        <v>0</v>
      </c>
      <c r="J438" s="156" t="e">
        <f>#REF!+I438</f>
        <v>#REF!</v>
      </c>
      <c r="K438" s="156">
        <v>0</v>
      </c>
      <c r="L438" s="156" t="e">
        <f>F438+J438</f>
        <v>#REF!</v>
      </c>
      <c r="M438" s="156">
        <f t="shared" ref="M438:N438" si="241">G438+K438</f>
        <v>0</v>
      </c>
      <c r="N438" s="156" t="e">
        <f t="shared" si="241"/>
        <v>#REF!</v>
      </c>
    </row>
    <row r="439" spans="1:14" s="142" customFormat="1" ht="51" hidden="1" customHeight="1" x14ac:dyDescent="0.2">
      <c r="A439" s="158" t="s">
        <v>158</v>
      </c>
      <c r="B439" s="151" t="s">
        <v>322</v>
      </c>
      <c r="C439" s="151" t="s">
        <v>193</v>
      </c>
      <c r="D439" s="151" t="s">
        <v>185</v>
      </c>
      <c r="E439" s="151" t="s">
        <v>159</v>
      </c>
      <c r="F439" s="151"/>
      <c r="G439" s="155"/>
      <c r="H439" s="155"/>
      <c r="I439" s="156" t="e">
        <f>I440</f>
        <v>#REF!</v>
      </c>
      <c r="J439" s="156" t="e">
        <f>J440</f>
        <v>#REF!</v>
      </c>
      <c r="K439" s="156" t="e">
        <f>K440</f>
        <v>#REF!</v>
      </c>
      <c r="L439" s="156" t="e">
        <f>L440</f>
        <v>#REF!</v>
      </c>
      <c r="M439" s="156" t="e">
        <f t="shared" ref="M439:N439" si="242">M440</f>
        <v>#REF!</v>
      </c>
      <c r="N439" s="156" t="e">
        <f t="shared" si="242"/>
        <v>#REF!</v>
      </c>
    </row>
    <row r="440" spans="1:14" s="142" customFormat="1" ht="38.25" hidden="1" customHeight="1" x14ac:dyDescent="0.2">
      <c r="A440" s="158" t="s">
        <v>156</v>
      </c>
      <c r="B440" s="151" t="s">
        <v>322</v>
      </c>
      <c r="C440" s="151" t="s">
        <v>193</v>
      </c>
      <c r="D440" s="151" t="s">
        <v>185</v>
      </c>
      <c r="E440" s="151" t="s">
        <v>159</v>
      </c>
      <c r="F440" s="151" t="s">
        <v>157</v>
      </c>
      <c r="G440" s="155"/>
      <c r="H440" s="155"/>
      <c r="I440" s="156" t="e">
        <f>#REF!+G440</f>
        <v>#REF!</v>
      </c>
      <c r="J440" s="156" t="e">
        <f>#REF!+I440</f>
        <v>#REF!</v>
      </c>
      <c r="K440" s="156" t="e">
        <f>#REF!+I440</f>
        <v>#REF!</v>
      </c>
      <c r="L440" s="156" t="e">
        <f>F440+J440</f>
        <v>#REF!</v>
      </c>
      <c r="M440" s="156" t="e">
        <f t="shared" ref="M440:N440" si="243">G440+K440</f>
        <v>#REF!</v>
      </c>
      <c r="N440" s="156" t="e">
        <f t="shared" si="243"/>
        <v>#REF!</v>
      </c>
    </row>
    <row r="441" spans="1:14" s="13" customFormat="1" ht="15" x14ac:dyDescent="0.2">
      <c r="A441" s="235" t="s">
        <v>213</v>
      </c>
      <c r="B441" s="149" t="s">
        <v>322</v>
      </c>
      <c r="C441" s="149" t="s">
        <v>193</v>
      </c>
      <c r="D441" s="149" t="s">
        <v>187</v>
      </c>
      <c r="E441" s="149"/>
      <c r="F441" s="149"/>
      <c r="G441" s="174">
        <f>G444+G457+G459</f>
        <v>0</v>
      </c>
      <c r="H441" s="156">
        <f>H459</f>
        <v>5495.6</v>
      </c>
      <c r="I441" s="156">
        <f>I459</f>
        <v>0</v>
      </c>
      <c r="J441" s="156">
        <f>H441+I441</f>
        <v>5495.6</v>
      </c>
      <c r="K441" s="156">
        <f>K459</f>
        <v>700</v>
      </c>
      <c r="L441" s="156">
        <f>L459</f>
        <v>10655</v>
      </c>
      <c r="M441" s="156">
        <f t="shared" ref="M441:N441" si="244">M459</f>
        <v>-78.599999999999994</v>
      </c>
      <c r="N441" s="156">
        <f t="shared" si="244"/>
        <v>10576.4</v>
      </c>
    </row>
    <row r="442" spans="1:14" ht="69" hidden="1" customHeight="1" x14ac:dyDescent="0.2">
      <c r="A442" s="169" t="s">
        <v>373</v>
      </c>
      <c r="B442" s="151" t="s">
        <v>322</v>
      </c>
      <c r="C442" s="151" t="s">
        <v>193</v>
      </c>
      <c r="D442" s="151" t="s">
        <v>187</v>
      </c>
      <c r="E442" s="151" t="s">
        <v>375</v>
      </c>
      <c r="F442" s="151"/>
      <c r="G442" s="155"/>
      <c r="H442" s="155"/>
      <c r="I442" s="156">
        <f>I443</f>
        <v>-244.5</v>
      </c>
      <c r="J442" s="174">
        <f t="shared" ref="J442:J460" si="245">H442+I442</f>
        <v>-244.5</v>
      </c>
      <c r="K442" s="156">
        <f>K443</f>
        <v>-244.5</v>
      </c>
      <c r="L442" s="174">
        <f t="shared" ref="L442:L458" si="246">I442+J442</f>
        <v>-489</v>
      </c>
      <c r="M442" s="174">
        <f t="shared" ref="M442:M458" si="247">J442+K442</f>
        <v>-489</v>
      </c>
      <c r="N442" s="174">
        <f t="shared" ref="N442:N458" si="248">K442+L442</f>
        <v>-733.5</v>
      </c>
    </row>
    <row r="443" spans="1:14" ht="15" hidden="1" x14ac:dyDescent="0.2">
      <c r="A443" s="158" t="s">
        <v>254</v>
      </c>
      <c r="B443" s="151" t="s">
        <v>322</v>
      </c>
      <c r="C443" s="151" t="s">
        <v>193</v>
      </c>
      <c r="D443" s="151" t="s">
        <v>187</v>
      </c>
      <c r="E443" s="151" t="s">
        <v>375</v>
      </c>
      <c r="F443" s="151" t="s">
        <v>152</v>
      </c>
      <c r="G443" s="155"/>
      <c r="H443" s="155"/>
      <c r="I443" s="156">
        <v>-244.5</v>
      </c>
      <c r="J443" s="174">
        <f t="shared" si="245"/>
        <v>-244.5</v>
      </c>
      <c r="K443" s="156">
        <v>-244.5</v>
      </c>
      <c r="L443" s="174">
        <f t="shared" si="246"/>
        <v>-489</v>
      </c>
      <c r="M443" s="174">
        <f t="shared" si="247"/>
        <v>-489</v>
      </c>
      <c r="N443" s="174">
        <f t="shared" si="248"/>
        <v>-733.5</v>
      </c>
    </row>
    <row r="444" spans="1:14" ht="70.5" hidden="1" customHeight="1" x14ac:dyDescent="0.2">
      <c r="A444" s="169" t="s">
        <v>374</v>
      </c>
      <c r="B444" s="151" t="s">
        <v>322</v>
      </c>
      <c r="C444" s="151" t="s">
        <v>193</v>
      </c>
      <c r="D444" s="151" t="s">
        <v>187</v>
      </c>
      <c r="E444" s="151" t="s">
        <v>414</v>
      </c>
      <c r="F444" s="151"/>
      <c r="G444" s="155"/>
      <c r="H444" s="155"/>
      <c r="I444" s="156">
        <f>I445</f>
        <v>-8683</v>
      </c>
      <c r="J444" s="174">
        <f t="shared" si="245"/>
        <v>-8683</v>
      </c>
      <c r="K444" s="156">
        <f>K445</f>
        <v>-8683</v>
      </c>
      <c r="L444" s="174">
        <f t="shared" si="246"/>
        <v>-17366</v>
      </c>
      <c r="M444" s="174">
        <f t="shared" si="247"/>
        <v>-17366</v>
      </c>
      <c r="N444" s="174">
        <f t="shared" si="248"/>
        <v>-26049</v>
      </c>
    </row>
    <row r="445" spans="1:14" ht="15" hidden="1" x14ac:dyDescent="0.2">
      <c r="A445" s="158" t="s">
        <v>254</v>
      </c>
      <c r="B445" s="151" t="s">
        <v>322</v>
      </c>
      <c r="C445" s="151" t="s">
        <v>193</v>
      </c>
      <c r="D445" s="151" t="s">
        <v>187</v>
      </c>
      <c r="E445" s="151" t="s">
        <v>414</v>
      </c>
      <c r="F445" s="151" t="s">
        <v>152</v>
      </c>
      <c r="G445" s="155"/>
      <c r="H445" s="155"/>
      <c r="I445" s="156">
        <v>-8683</v>
      </c>
      <c r="J445" s="174">
        <f t="shared" si="245"/>
        <v>-8683</v>
      </c>
      <c r="K445" s="156">
        <v>-8683</v>
      </c>
      <c r="L445" s="174">
        <f t="shared" si="246"/>
        <v>-17366</v>
      </c>
      <c r="M445" s="174">
        <f t="shared" si="247"/>
        <v>-17366</v>
      </c>
      <c r="N445" s="174">
        <f t="shared" si="248"/>
        <v>-26049</v>
      </c>
    </row>
    <row r="446" spans="1:14" s="142" customFormat="1" ht="15" hidden="1" x14ac:dyDescent="0.2">
      <c r="A446" s="158" t="s">
        <v>66</v>
      </c>
      <c r="B446" s="151" t="s">
        <v>322</v>
      </c>
      <c r="C446" s="151" t="s">
        <v>193</v>
      </c>
      <c r="D446" s="151" t="s">
        <v>187</v>
      </c>
      <c r="E446" s="151" t="s">
        <v>67</v>
      </c>
      <c r="F446" s="151"/>
      <c r="G446" s="155"/>
      <c r="H446" s="155"/>
      <c r="I446" s="156" t="e">
        <f>I447</f>
        <v>#REF!</v>
      </c>
      <c r="J446" s="174" t="e">
        <f t="shared" si="245"/>
        <v>#REF!</v>
      </c>
      <c r="K446" s="156" t="e">
        <f>K447</f>
        <v>#REF!</v>
      </c>
      <c r="L446" s="174" t="e">
        <f t="shared" si="246"/>
        <v>#REF!</v>
      </c>
      <c r="M446" s="174" t="e">
        <f t="shared" si="247"/>
        <v>#REF!</v>
      </c>
      <c r="N446" s="174" t="e">
        <f t="shared" si="248"/>
        <v>#REF!</v>
      </c>
    </row>
    <row r="447" spans="1:14" s="142" customFormat="1" ht="65.25" hidden="1" customHeight="1" x14ac:dyDescent="0.2">
      <c r="A447" s="158" t="s">
        <v>148</v>
      </c>
      <c r="B447" s="151" t="s">
        <v>322</v>
      </c>
      <c r="C447" s="151" t="s">
        <v>193</v>
      </c>
      <c r="D447" s="151" t="s">
        <v>187</v>
      </c>
      <c r="E447" s="151" t="s">
        <v>149</v>
      </c>
      <c r="F447" s="151"/>
      <c r="G447" s="155"/>
      <c r="H447" s="155"/>
      <c r="I447" s="156" t="e">
        <f>I448+I449</f>
        <v>#REF!</v>
      </c>
      <c r="J447" s="174" t="e">
        <f t="shared" si="245"/>
        <v>#REF!</v>
      </c>
      <c r="K447" s="156" t="e">
        <f>K448+K449</f>
        <v>#REF!</v>
      </c>
      <c r="L447" s="174" t="e">
        <f t="shared" si="246"/>
        <v>#REF!</v>
      </c>
      <c r="M447" s="174" t="e">
        <f t="shared" si="247"/>
        <v>#REF!</v>
      </c>
      <c r="N447" s="174" t="e">
        <f t="shared" si="248"/>
        <v>#REF!</v>
      </c>
    </row>
    <row r="448" spans="1:14" s="142" customFormat="1" ht="12.75" hidden="1" customHeight="1" x14ac:dyDescent="0.2">
      <c r="A448" s="158" t="s">
        <v>302</v>
      </c>
      <c r="B448" s="151" t="s">
        <v>322</v>
      </c>
      <c r="C448" s="151" t="s">
        <v>193</v>
      </c>
      <c r="D448" s="151" t="s">
        <v>187</v>
      </c>
      <c r="E448" s="151" t="s">
        <v>149</v>
      </c>
      <c r="F448" s="151" t="s">
        <v>303</v>
      </c>
      <c r="G448" s="155"/>
      <c r="H448" s="155"/>
      <c r="I448" s="156" t="e">
        <f>#REF!+G448</f>
        <v>#REF!</v>
      </c>
      <c r="J448" s="174" t="e">
        <f t="shared" si="245"/>
        <v>#REF!</v>
      </c>
      <c r="K448" s="156" t="e">
        <f>H448+I448</f>
        <v>#REF!</v>
      </c>
      <c r="L448" s="174" t="e">
        <f t="shared" si="246"/>
        <v>#REF!</v>
      </c>
      <c r="M448" s="174" t="e">
        <f t="shared" si="247"/>
        <v>#REF!</v>
      </c>
      <c r="N448" s="174" t="e">
        <f t="shared" si="248"/>
        <v>#REF!</v>
      </c>
    </row>
    <row r="449" spans="1:14" s="142" customFormat="1" ht="15" hidden="1" x14ac:dyDescent="0.2">
      <c r="A449" s="158" t="s">
        <v>254</v>
      </c>
      <c r="B449" s="151" t="s">
        <v>322</v>
      </c>
      <c r="C449" s="151" t="s">
        <v>193</v>
      </c>
      <c r="D449" s="151" t="s">
        <v>187</v>
      </c>
      <c r="E449" s="151" t="s">
        <v>149</v>
      </c>
      <c r="F449" s="151" t="s">
        <v>152</v>
      </c>
      <c r="G449" s="155"/>
      <c r="H449" s="155"/>
      <c r="I449" s="156" t="e">
        <f>#REF!+G449</f>
        <v>#REF!</v>
      </c>
      <c r="J449" s="174" t="e">
        <f t="shared" si="245"/>
        <v>#REF!</v>
      </c>
      <c r="K449" s="156" t="e">
        <f>H449+I449</f>
        <v>#REF!</v>
      </c>
      <c r="L449" s="174" t="e">
        <f t="shared" si="246"/>
        <v>#REF!</v>
      </c>
      <c r="M449" s="174" t="e">
        <f t="shared" si="247"/>
        <v>#REF!</v>
      </c>
      <c r="N449" s="174" t="e">
        <f t="shared" si="248"/>
        <v>#REF!</v>
      </c>
    </row>
    <row r="450" spans="1:14" s="142" customFormat="1" ht="15" hidden="1" x14ac:dyDescent="0.2">
      <c r="A450" s="158" t="s">
        <v>304</v>
      </c>
      <c r="B450" s="151" t="s">
        <v>322</v>
      </c>
      <c r="C450" s="151" t="s">
        <v>193</v>
      </c>
      <c r="D450" s="151" t="s">
        <v>187</v>
      </c>
      <c r="E450" s="151" t="s">
        <v>305</v>
      </c>
      <c r="F450" s="151"/>
      <c r="G450" s="155"/>
      <c r="H450" s="155"/>
      <c r="I450" s="156" t="e">
        <f>I451</f>
        <v>#REF!</v>
      </c>
      <c r="J450" s="174" t="e">
        <f t="shared" si="245"/>
        <v>#REF!</v>
      </c>
      <c r="K450" s="156" t="e">
        <f>K451</f>
        <v>#REF!</v>
      </c>
      <c r="L450" s="174" t="e">
        <f t="shared" si="246"/>
        <v>#REF!</v>
      </c>
      <c r="M450" s="174" t="e">
        <f t="shared" si="247"/>
        <v>#REF!</v>
      </c>
      <c r="N450" s="174" t="e">
        <f t="shared" si="248"/>
        <v>#REF!</v>
      </c>
    </row>
    <row r="451" spans="1:14" s="142" customFormat="1" ht="27" hidden="1" customHeight="1" x14ac:dyDescent="0.2">
      <c r="A451" s="158" t="s">
        <v>160</v>
      </c>
      <c r="B451" s="151" t="s">
        <v>322</v>
      </c>
      <c r="C451" s="151" t="s">
        <v>193</v>
      </c>
      <c r="D451" s="151" t="s">
        <v>187</v>
      </c>
      <c r="E451" s="151" t="s">
        <v>308</v>
      </c>
      <c r="F451" s="151"/>
      <c r="G451" s="155"/>
      <c r="H451" s="155"/>
      <c r="I451" s="156" t="e">
        <f>I452</f>
        <v>#REF!</v>
      </c>
      <c r="J451" s="174" t="e">
        <f t="shared" si="245"/>
        <v>#REF!</v>
      </c>
      <c r="K451" s="156" t="e">
        <f>K452</f>
        <v>#REF!</v>
      </c>
      <c r="L451" s="174" t="e">
        <f t="shared" si="246"/>
        <v>#REF!</v>
      </c>
      <c r="M451" s="174" t="e">
        <f t="shared" si="247"/>
        <v>#REF!</v>
      </c>
      <c r="N451" s="174" t="e">
        <f t="shared" si="248"/>
        <v>#REF!</v>
      </c>
    </row>
    <row r="452" spans="1:14" s="142" customFormat="1" ht="30" hidden="1" x14ac:dyDescent="0.2">
      <c r="A452" s="158" t="s">
        <v>156</v>
      </c>
      <c r="B452" s="151" t="s">
        <v>322</v>
      </c>
      <c r="C452" s="151" t="s">
        <v>193</v>
      </c>
      <c r="D452" s="151" t="s">
        <v>187</v>
      </c>
      <c r="E452" s="151" t="s">
        <v>308</v>
      </c>
      <c r="F452" s="151" t="s">
        <v>157</v>
      </c>
      <c r="G452" s="155"/>
      <c r="H452" s="155"/>
      <c r="I452" s="156" t="e">
        <f>#REF!+G452</f>
        <v>#REF!</v>
      </c>
      <c r="J452" s="174" t="e">
        <f t="shared" si="245"/>
        <v>#REF!</v>
      </c>
      <c r="K452" s="156" t="e">
        <f>H452+I452</f>
        <v>#REF!</v>
      </c>
      <c r="L452" s="174" t="e">
        <f t="shared" si="246"/>
        <v>#REF!</v>
      </c>
      <c r="M452" s="174" t="e">
        <f t="shared" si="247"/>
        <v>#REF!</v>
      </c>
      <c r="N452" s="174" t="e">
        <f t="shared" si="248"/>
        <v>#REF!</v>
      </c>
    </row>
    <row r="453" spans="1:14" s="13" customFormat="1" ht="12.75" hidden="1" customHeight="1" x14ac:dyDescent="0.2">
      <c r="A453" s="235" t="s">
        <v>145</v>
      </c>
      <c r="B453" s="149" t="s">
        <v>322</v>
      </c>
      <c r="C453" s="149" t="s">
        <v>205</v>
      </c>
      <c r="D453" s="149"/>
      <c r="E453" s="149"/>
      <c r="F453" s="149"/>
      <c r="G453" s="163"/>
      <c r="H453" s="163"/>
      <c r="I453" s="174" t="e">
        <f>I454</f>
        <v>#REF!</v>
      </c>
      <c r="J453" s="174" t="e">
        <f t="shared" si="245"/>
        <v>#REF!</v>
      </c>
      <c r="K453" s="174" t="e">
        <f>K454</f>
        <v>#REF!</v>
      </c>
      <c r="L453" s="174" t="e">
        <f t="shared" si="246"/>
        <v>#REF!</v>
      </c>
      <c r="M453" s="174" t="e">
        <f t="shared" si="247"/>
        <v>#REF!</v>
      </c>
      <c r="N453" s="174" t="e">
        <f t="shared" si="248"/>
        <v>#REF!</v>
      </c>
    </row>
    <row r="454" spans="1:14" s="13" customFormat="1" ht="12.75" hidden="1" customHeight="1" x14ac:dyDescent="0.2">
      <c r="A454" s="235" t="s">
        <v>258</v>
      </c>
      <c r="B454" s="149" t="s">
        <v>322</v>
      </c>
      <c r="C454" s="149" t="s">
        <v>205</v>
      </c>
      <c r="D454" s="149" t="s">
        <v>205</v>
      </c>
      <c r="E454" s="149"/>
      <c r="F454" s="151"/>
      <c r="G454" s="163"/>
      <c r="H454" s="163"/>
      <c r="I454" s="174" t="e">
        <f>I455</f>
        <v>#REF!</v>
      </c>
      <c r="J454" s="174" t="e">
        <f t="shared" si="245"/>
        <v>#REF!</v>
      </c>
      <c r="K454" s="174" t="e">
        <f>K455</f>
        <v>#REF!</v>
      </c>
      <c r="L454" s="174" t="e">
        <f t="shared" si="246"/>
        <v>#REF!</v>
      </c>
      <c r="M454" s="174" t="e">
        <f t="shared" si="247"/>
        <v>#REF!</v>
      </c>
      <c r="N454" s="174" t="e">
        <f t="shared" si="248"/>
        <v>#REF!</v>
      </c>
    </row>
    <row r="455" spans="1:14" s="142" customFormat="1" ht="38.25" hidden="1" customHeight="1" x14ac:dyDescent="0.2">
      <c r="A455" s="158" t="s">
        <v>306</v>
      </c>
      <c r="B455" s="151" t="s">
        <v>322</v>
      </c>
      <c r="C455" s="151" t="s">
        <v>205</v>
      </c>
      <c r="D455" s="151" t="s">
        <v>205</v>
      </c>
      <c r="E455" s="151" t="s">
        <v>161</v>
      </c>
      <c r="F455" s="151"/>
      <c r="G455" s="155"/>
      <c r="H455" s="155"/>
      <c r="I455" s="156" t="e">
        <f>I456</f>
        <v>#REF!</v>
      </c>
      <c r="J455" s="174" t="e">
        <f t="shared" si="245"/>
        <v>#REF!</v>
      </c>
      <c r="K455" s="156" t="e">
        <f>K456</f>
        <v>#REF!</v>
      </c>
      <c r="L455" s="174" t="e">
        <f t="shared" si="246"/>
        <v>#REF!</v>
      </c>
      <c r="M455" s="174" t="e">
        <f t="shared" si="247"/>
        <v>#REF!</v>
      </c>
      <c r="N455" s="174" t="e">
        <f t="shared" si="248"/>
        <v>#REF!</v>
      </c>
    </row>
    <row r="456" spans="1:14" s="142" customFormat="1" ht="25.5" hidden="1" customHeight="1" x14ac:dyDescent="0.2">
      <c r="A456" s="158" t="s">
        <v>307</v>
      </c>
      <c r="B456" s="151" t="s">
        <v>322</v>
      </c>
      <c r="C456" s="151" t="s">
        <v>205</v>
      </c>
      <c r="D456" s="151" t="s">
        <v>205</v>
      </c>
      <c r="E456" s="151" t="s">
        <v>161</v>
      </c>
      <c r="F456" s="151" t="s">
        <v>162</v>
      </c>
      <c r="G456" s="155"/>
      <c r="H456" s="155"/>
      <c r="I456" s="156" t="e">
        <f>#REF!+G456</f>
        <v>#REF!</v>
      </c>
      <c r="J456" s="174" t="e">
        <f t="shared" si="245"/>
        <v>#REF!</v>
      </c>
      <c r="K456" s="156" t="e">
        <f>H456+I456</f>
        <v>#REF!</v>
      </c>
      <c r="L456" s="174" t="e">
        <f t="shared" si="246"/>
        <v>#REF!</v>
      </c>
      <c r="M456" s="174" t="e">
        <f t="shared" si="247"/>
        <v>#REF!</v>
      </c>
      <c r="N456" s="174" t="e">
        <f t="shared" si="248"/>
        <v>#REF!</v>
      </c>
    </row>
    <row r="457" spans="1:14" s="142" customFormat="1" ht="58.5" hidden="1" customHeight="1" x14ac:dyDescent="0.2">
      <c r="A457" s="169" t="s">
        <v>372</v>
      </c>
      <c r="B457" s="151" t="s">
        <v>322</v>
      </c>
      <c r="C457" s="151" t="s">
        <v>193</v>
      </c>
      <c r="D457" s="151" t="s">
        <v>187</v>
      </c>
      <c r="E457" s="151" t="s">
        <v>415</v>
      </c>
      <c r="F457" s="151"/>
      <c r="G457" s="155"/>
      <c r="H457" s="155"/>
      <c r="I457" s="156">
        <f>I458</f>
        <v>-30.1</v>
      </c>
      <c r="J457" s="174">
        <f t="shared" si="245"/>
        <v>-30.1</v>
      </c>
      <c r="K457" s="156">
        <f>K458</f>
        <v>-30.1</v>
      </c>
      <c r="L457" s="174">
        <f t="shared" si="246"/>
        <v>-60.2</v>
      </c>
      <c r="M457" s="174">
        <f t="shared" si="247"/>
        <v>-60.2</v>
      </c>
      <c r="N457" s="174">
        <f t="shared" si="248"/>
        <v>-90.300000000000011</v>
      </c>
    </row>
    <row r="458" spans="1:14" s="142" customFormat="1" ht="18.75" hidden="1" customHeight="1" x14ac:dyDescent="0.2">
      <c r="A458" s="158" t="s">
        <v>254</v>
      </c>
      <c r="B458" s="151" t="s">
        <v>322</v>
      </c>
      <c r="C458" s="151" t="s">
        <v>193</v>
      </c>
      <c r="D458" s="151" t="s">
        <v>187</v>
      </c>
      <c r="E458" s="151" t="s">
        <v>415</v>
      </c>
      <c r="F458" s="151" t="s">
        <v>152</v>
      </c>
      <c r="G458" s="155"/>
      <c r="H458" s="155"/>
      <c r="I458" s="156">
        <v>-30.1</v>
      </c>
      <c r="J458" s="174">
        <f t="shared" si="245"/>
        <v>-30.1</v>
      </c>
      <c r="K458" s="156">
        <v>-30.1</v>
      </c>
      <c r="L458" s="174">
        <f t="shared" si="246"/>
        <v>-60.2</v>
      </c>
      <c r="M458" s="174">
        <f t="shared" si="247"/>
        <v>-60.2</v>
      </c>
      <c r="N458" s="174">
        <f t="shared" si="248"/>
        <v>-90.300000000000011</v>
      </c>
    </row>
    <row r="459" spans="1:14" s="142" customFormat="1" ht="43.5" customHeight="1" x14ac:dyDescent="0.2">
      <c r="A459" s="158" t="s">
        <v>148</v>
      </c>
      <c r="B459" s="151" t="s">
        <v>322</v>
      </c>
      <c r="C459" s="151" t="s">
        <v>193</v>
      </c>
      <c r="D459" s="151" t="s">
        <v>187</v>
      </c>
      <c r="E459" s="151" t="s">
        <v>616</v>
      </c>
      <c r="F459" s="151"/>
      <c r="G459" s="155"/>
      <c r="H459" s="156">
        <f>H460</f>
        <v>5495.6</v>
      </c>
      <c r="I459" s="156">
        <f>I460</f>
        <v>0</v>
      </c>
      <c r="J459" s="156">
        <f t="shared" si="245"/>
        <v>5495.6</v>
      </c>
      <c r="K459" s="156">
        <f>K460</f>
        <v>700</v>
      </c>
      <c r="L459" s="156">
        <f>L460</f>
        <v>10655</v>
      </c>
      <c r="M459" s="156">
        <f t="shared" ref="M459:N459" si="249">M460</f>
        <v>-78.599999999999994</v>
      </c>
      <c r="N459" s="156">
        <f t="shared" si="249"/>
        <v>10576.4</v>
      </c>
    </row>
    <row r="460" spans="1:14" s="142" customFormat="1" ht="18.75" customHeight="1" x14ac:dyDescent="0.2">
      <c r="A460" s="158" t="s">
        <v>254</v>
      </c>
      <c r="B460" s="151" t="s">
        <v>322</v>
      </c>
      <c r="C460" s="151" t="s">
        <v>193</v>
      </c>
      <c r="D460" s="151" t="s">
        <v>187</v>
      </c>
      <c r="E460" s="151" t="s">
        <v>616</v>
      </c>
      <c r="F460" s="151" t="s">
        <v>152</v>
      </c>
      <c r="G460" s="155"/>
      <c r="H460" s="156">
        <v>5495.6</v>
      </c>
      <c r="I460" s="156">
        <v>0</v>
      </c>
      <c r="J460" s="156">
        <f t="shared" si="245"/>
        <v>5495.6</v>
      </c>
      <c r="K460" s="156">
        <v>700</v>
      </c>
      <c r="L460" s="156">
        <v>10655</v>
      </c>
      <c r="M460" s="156">
        <v>-78.599999999999994</v>
      </c>
      <c r="N460" s="156">
        <f>L460+M460</f>
        <v>10576.4</v>
      </c>
    </row>
    <row r="461" spans="1:14" s="13" customFormat="1" ht="18.75" hidden="1" customHeight="1" x14ac:dyDescent="0.2">
      <c r="A461" s="235" t="s">
        <v>214</v>
      </c>
      <c r="B461" s="149" t="s">
        <v>322</v>
      </c>
      <c r="C461" s="149" t="s">
        <v>193</v>
      </c>
      <c r="D461" s="149" t="s">
        <v>189</v>
      </c>
      <c r="E461" s="149"/>
      <c r="F461" s="149"/>
      <c r="G461" s="163"/>
      <c r="H461" s="174"/>
      <c r="I461" s="211"/>
      <c r="J461" s="174"/>
      <c r="K461" s="174">
        <f>K462+K463</f>
        <v>996.25</v>
      </c>
      <c r="L461" s="174">
        <f>L462+L463</f>
        <v>0</v>
      </c>
      <c r="M461" s="174"/>
      <c r="N461" s="174">
        <f>N462+N463</f>
        <v>0</v>
      </c>
    </row>
    <row r="462" spans="1:14" s="142" customFormat="1" ht="18.75" hidden="1" customHeight="1" x14ac:dyDescent="0.2">
      <c r="A462" s="158" t="s">
        <v>624</v>
      </c>
      <c r="B462" s="151" t="s">
        <v>322</v>
      </c>
      <c r="C462" s="151" t="s">
        <v>193</v>
      </c>
      <c r="D462" s="151" t="s">
        <v>189</v>
      </c>
      <c r="E462" s="151" t="s">
        <v>682</v>
      </c>
      <c r="F462" s="151" t="s">
        <v>625</v>
      </c>
      <c r="G462" s="155"/>
      <c r="H462" s="156"/>
      <c r="I462" s="204"/>
      <c r="J462" s="156"/>
      <c r="K462" s="156">
        <v>350</v>
      </c>
      <c r="L462" s="156">
        <v>0</v>
      </c>
      <c r="M462" s="156"/>
      <c r="N462" s="156">
        <v>0</v>
      </c>
    </row>
    <row r="463" spans="1:14" s="142" customFormat="1" ht="18.75" hidden="1" customHeight="1" x14ac:dyDescent="0.2">
      <c r="A463" s="158" t="s">
        <v>624</v>
      </c>
      <c r="B463" s="151" t="s">
        <v>322</v>
      </c>
      <c r="C463" s="151" t="s">
        <v>193</v>
      </c>
      <c r="D463" s="151" t="s">
        <v>189</v>
      </c>
      <c r="E463" s="151" t="s">
        <v>711</v>
      </c>
      <c r="F463" s="151" t="s">
        <v>625</v>
      </c>
      <c r="G463" s="155"/>
      <c r="H463" s="156"/>
      <c r="I463" s="204"/>
      <c r="J463" s="156"/>
      <c r="K463" s="156">
        <v>646.25</v>
      </c>
      <c r="L463" s="156">
        <v>0</v>
      </c>
      <c r="M463" s="156"/>
      <c r="N463" s="156">
        <v>0</v>
      </c>
    </row>
    <row r="464" spans="1:14" s="13" customFormat="1" ht="18" customHeight="1" x14ac:dyDescent="0.2">
      <c r="A464" s="235" t="s">
        <v>325</v>
      </c>
      <c r="B464" s="149" t="s">
        <v>322</v>
      </c>
      <c r="C464" s="149" t="s">
        <v>202</v>
      </c>
      <c r="D464" s="149"/>
      <c r="E464" s="149"/>
      <c r="F464" s="149"/>
      <c r="G464" s="163"/>
      <c r="H464" s="174">
        <f t="shared" ref="H464:N466" si="250">H465</f>
        <v>200</v>
      </c>
      <c r="I464" s="163">
        <f t="shared" si="250"/>
        <v>0</v>
      </c>
      <c r="J464" s="174">
        <f>H464+I464</f>
        <v>200</v>
      </c>
      <c r="K464" s="174">
        <f t="shared" si="250"/>
        <v>0</v>
      </c>
      <c r="L464" s="174">
        <f t="shared" si="250"/>
        <v>200</v>
      </c>
      <c r="M464" s="174">
        <f t="shared" si="250"/>
        <v>0</v>
      </c>
      <c r="N464" s="174">
        <f t="shared" si="250"/>
        <v>200</v>
      </c>
    </row>
    <row r="465" spans="1:14" ht="19.5" customHeight="1" x14ac:dyDescent="0.2">
      <c r="A465" s="235" t="s">
        <v>266</v>
      </c>
      <c r="B465" s="149" t="s">
        <v>322</v>
      </c>
      <c r="C465" s="149" t="s">
        <v>202</v>
      </c>
      <c r="D465" s="149" t="s">
        <v>185</v>
      </c>
      <c r="E465" s="151"/>
      <c r="F465" s="151"/>
      <c r="G465" s="156" t="e">
        <f>#REF!+G466</f>
        <v>#REF!</v>
      </c>
      <c r="H465" s="156">
        <f t="shared" si="250"/>
        <v>200</v>
      </c>
      <c r="I465" s="156">
        <f t="shared" si="250"/>
        <v>0</v>
      </c>
      <c r="J465" s="156">
        <f>H465+I465</f>
        <v>200</v>
      </c>
      <c r="K465" s="156">
        <f t="shared" si="250"/>
        <v>0</v>
      </c>
      <c r="L465" s="156">
        <f t="shared" si="250"/>
        <v>200</v>
      </c>
      <c r="M465" s="156">
        <f t="shared" si="250"/>
        <v>0</v>
      </c>
      <c r="N465" s="156">
        <f t="shared" si="250"/>
        <v>200</v>
      </c>
    </row>
    <row r="466" spans="1:14" s="142" customFormat="1" ht="20.25" customHeight="1" x14ac:dyDescent="0.2">
      <c r="A466" s="158" t="s">
        <v>476</v>
      </c>
      <c r="B466" s="151" t="s">
        <v>322</v>
      </c>
      <c r="C466" s="151" t="s">
        <v>202</v>
      </c>
      <c r="D466" s="151" t="s">
        <v>185</v>
      </c>
      <c r="E466" s="151" t="s">
        <v>615</v>
      </c>
      <c r="F466" s="151"/>
      <c r="G466" s="155"/>
      <c r="H466" s="156">
        <f t="shared" si="250"/>
        <v>200</v>
      </c>
      <c r="I466" s="156">
        <f t="shared" si="250"/>
        <v>0</v>
      </c>
      <c r="J466" s="156">
        <f>H466+I466</f>
        <v>200</v>
      </c>
      <c r="K466" s="156">
        <f t="shared" si="250"/>
        <v>0</v>
      </c>
      <c r="L466" s="156">
        <f t="shared" si="250"/>
        <v>200</v>
      </c>
      <c r="M466" s="156">
        <f t="shared" si="250"/>
        <v>0</v>
      </c>
      <c r="N466" s="156">
        <f t="shared" si="250"/>
        <v>200</v>
      </c>
    </row>
    <row r="467" spans="1:14" s="142" customFormat="1" ht="15" x14ac:dyDescent="0.2">
      <c r="A467" s="158" t="s">
        <v>163</v>
      </c>
      <c r="B467" s="151" t="s">
        <v>322</v>
      </c>
      <c r="C467" s="151" t="s">
        <v>202</v>
      </c>
      <c r="D467" s="151" t="s">
        <v>185</v>
      </c>
      <c r="E467" s="151" t="s">
        <v>615</v>
      </c>
      <c r="F467" s="151" t="s">
        <v>164</v>
      </c>
      <c r="G467" s="155"/>
      <c r="H467" s="156">
        <v>200</v>
      </c>
      <c r="I467" s="156">
        <v>0</v>
      </c>
      <c r="J467" s="156">
        <f>H467+I467</f>
        <v>200</v>
      </c>
      <c r="K467" s="156">
        <v>0</v>
      </c>
      <c r="L467" s="156">
        <v>200</v>
      </c>
      <c r="M467" s="156">
        <v>0</v>
      </c>
      <c r="N467" s="156">
        <f>L467+M467</f>
        <v>200</v>
      </c>
    </row>
    <row r="468" spans="1:14" s="13" customFormat="1" ht="30.75" customHeight="1" x14ac:dyDescent="0.2">
      <c r="A468" s="235" t="s">
        <v>165</v>
      </c>
      <c r="B468" s="149" t="s">
        <v>322</v>
      </c>
      <c r="C468" s="149" t="s">
        <v>203</v>
      </c>
      <c r="D468" s="149"/>
      <c r="E468" s="149"/>
      <c r="F468" s="149"/>
      <c r="G468" s="176" t="e">
        <f>#REF!+G475</f>
        <v>#REF!</v>
      </c>
      <c r="H468" s="176">
        <f t="shared" ref="H468:L468" si="251">H469+H471+H475</f>
        <v>20807.5</v>
      </c>
      <c r="I468" s="176">
        <f t="shared" si="251"/>
        <v>1859.88</v>
      </c>
      <c r="J468" s="176">
        <f t="shared" si="251"/>
        <v>22667.379999999997</v>
      </c>
      <c r="K468" s="176">
        <f t="shared" si="251"/>
        <v>2868.5149999999999</v>
      </c>
      <c r="L468" s="176">
        <f t="shared" si="251"/>
        <v>22184.400000000001</v>
      </c>
      <c r="M468" s="176">
        <f t="shared" ref="M468:N468" si="252">M469+M471+M475</f>
        <v>2284.7000000000003</v>
      </c>
      <c r="N468" s="176">
        <f t="shared" si="252"/>
        <v>24469.1</v>
      </c>
    </row>
    <row r="469" spans="1:14" ht="28.5" customHeight="1" x14ac:dyDescent="0.2">
      <c r="A469" s="158" t="s">
        <v>821</v>
      </c>
      <c r="B469" s="151" t="s">
        <v>322</v>
      </c>
      <c r="C469" s="151" t="s">
        <v>203</v>
      </c>
      <c r="D469" s="151" t="s">
        <v>185</v>
      </c>
      <c r="E469" s="151" t="s">
        <v>621</v>
      </c>
      <c r="F469" s="151"/>
      <c r="G469" s="155"/>
      <c r="H469" s="156">
        <f>H470</f>
        <v>16130</v>
      </c>
      <c r="I469" s="156">
        <f>I470</f>
        <v>0</v>
      </c>
      <c r="J469" s="156">
        <f>H469+I469</f>
        <v>16130</v>
      </c>
      <c r="K469" s="156">
        <f>K470</f>
        <v>0</v>
      </c>
      <c r="L469" s="156">
        <f>L470+L474</f>
        <v>17706</v>
      </c>
      <c r="M469" s="156">
        <f t="shared" ref="M469:N469" si="253">M470+M474</f>
        <v>4573</v>
      </c>
      <c r="N469" s="156">
        <f t="shared" si="253"/>
        <v>22279</v>
      </c>
    </row>
    <row r="470" spans="1:14" ht="30" customHeight="1" x14ac:dyDescent="0.2">
      <c r="A470" s="158" t="s">
        <v>166</v>
      </c>
      <c r="B470" s="151" t="s">
        <v>322</v>
      </c>
      <c r="C470" s="151" t="s">
        <v>203</v>
      </c>
      <c r="D470" s="151" t="s">
        <v>185</v>
      </c>
      <c r="E470" s="151" t="s">
        <v>621</v>
      </c>
      <c r="F470" s="151" t="s">
        <v>167</v>
      </c>
      <c r="G470" s="155"/>
      <c r="H470" s="156">
        <v>16130</v>
      </c>
      <c r="I470" s="156">
        <v>0</v>
      </c>
      <c r="J470" s="156">
        <f>H470+I470</f>
        <v>16130</v>
      </c>
      <c r="K470" s="156">
        <v>0</v>
      </c>
      <c r="L470" s="156">
        <v>17706</v>
      </c>
      <c r="M470" s="156">
        <v>862.3</v>
      </c>
      <c r="N470" s="156">
        <f>L470+M470</f>
        <v>18568.3</v>
      </c>
    </row>
    <row r="471" spans="1:14" ht="18" hidden="1" customHeight="1" x14ac:dyDescent="0.2">
      <c r="A471" s="158" t="s">
        <v>166</v>
      </c>
      <c r="B471" s="149" t="s">
        <v>322</v>
      </c>
      <c r="C471" s="149" t="s">
        <v>203</v>
      </c>
      <c r="D471" s="149" t="s">
        <v>187</v>
      </c>
      <c r="E471" s="149"/>
      <c r="F471" s="149"/>
      <c r="G471" s="163"/>
      <c r="H471" s="174">
        <f t="shared" ref="H471:L471" si="254">H472</f>
        <v>0</v>
      </c>
      <c r="I471" s="174">
        <f t="shared" si="254"/>
        <v>1015</v>
      </c>
      <c r="J471" s="174">
        <f t="shared" si="254"/>
        <v>1015</v>
      </c>
      <c r="K471" s="174">
        <f t="shared" si="254"/>
        <v>2400</v>
      </c>
      <c r="L471" s="174">
        <f t="shared" si="254"/>
        <v>0</v>
      </c>
      <c r="M471" s="174"/>
      <c r="N471" s="156">
        <f t="shared" ref="N471:N474" si="255">L471+M471</f>
        <v>0</v>
      </c>
    </row>
    <row r="472" spans="1:14" ht="27" hidden="1" customHeight="1" x14ac:dyDescent="0.2">
      <c r="A472" s="158" t="s">
        <v>166</v>
      </c>
      <c r="B472" s="151" t="s">
        <v>322</v>
      </c>
      <c r="C472" s="151" t="s">
        <v>203</v>
      </c>
      <c r="D472" s="151" t="s">
        <v>187</v>
      </c>
      <c r="E472" s="151" t="s">
        <v>764</v>
      </c>
      <c r="F472" s="151"/>
      <c r="G472" s="155"/>
      <c r="H472" s="156">
        <f>H473</f>
        <v>0</v>
      </c>
      <c r="I472" s="156">
        <f>I473</f>
        <v>1015</v>
      </c>
      <c r="J472" s="156">
        <f>H472+I472</f>
        <v>1015</v>
      </c>
      <c r="K472" s="156">
        <f>K473</f>
        <v>2400</v>
      </c>
      <c r="L472" s="156">
        <f>L473</f>
        <v>0</v>
      </c>
      <c r="M472" s="156"/>
      <c r="N472" s="156">
        <f t="shared" si="255"/>
        <v>0</v>
      </c>
    </row>
    <row r="473" spans="1:14" ht="22.5" hidden="1" customHeight="1" x14ac:dyDescent="0.2">
      <c r="A473" s="158" t="s">
        <v>166</v>
      </c>
      <c r="B473" s="151" t="s">
        <v>322</v>
      </c>
      <c r="C473" s="151" t="s">
        <v>203</v>
      </c>
      <c r="D473" s="151" t="s">
        <v>187</v>
      </c>
      <c r="E473" s="151" t="s">
        <v>764</v>
      </c>
      <c r="F473" s="151" t="s">
        <v>255</v>
      </c>
      <c r="G473" s="155"/>
      <c r="H473" s="156">
        <v>0</v>
      </c>
      <c r="I473" s="156">
        <v>1015</v>
      </c>
      <c r="J473" s="156">
        <f>H473+I473</f>
        <v>1015</v>
      </c>
      <c r="K473" s="156">
        <v>2400</v>
      </c>
      <c r="L473" s="156">
        <v>0</v>
      </c>
      <c r="M473" s="156"/>
      <c r="N473" s="156">
        <f t="shared" si="255"/>
        <v>0</v>
      </c>
    </row>
    <row r="474" spans="1:14" ht="34.5" customHeight="1" x14ac:dyDescent="0.2">
      <c r="A474" s="158" t="s">
        <v>166</v>
      </c>
      <c r="B474" s="151" t="s">
        <v>322</v>
      </c>
      <c r="C474" s="151" t="s">
        <v>203</v>
      </c>
      <c r="D474" s="151" t="s">
        <v>185</v>
      </c>
      <c r="E474" s="151" t="s">
        <v>621</v>
      </c>
      <c r="F474" s="151" t="s">
        <v>167</v>
      </c>
      <c r="G474" s="155"/>
      <c r="H474" s="156"/>
      <c r="I474" s="156"/>
      <c r="J474" s="156"/>
      <c r="K474" s="156"/>
      <c r="L474" s="156">
        <v>0</v>
      </c>
      <c r="M474" s="156">
        <f>4690.7-980</f>
        <v>3710.7</v>
      </c>
      <c r="N474" s="156">
        <f t="shared" si="255"/>
        <v>3710.7</v>
      </c>
    </row>
    <row r="475" spans="1:14" ht="14.25" x14ac:dyDescent="0.2">
      <c r="A475" s="167" t="s">
        <v>268</v>
      </c>
      <c r="B475" s="149" t="s">
        <v>322</v>
      </c>
      <c r="C475" s="149" t="s">
        <v>203</v>
      </c>
      <c r="D475" s="149" t="s">
        <v>189</v>
      </c>
      <c r="E475" s="149"/>
      <c r="F475" s="149"/>
      <c r="G475" s="174">
        <f>G478+G476+G481+G484+G483</f>
        <v>0</v>
      </c>
      <c r="H475" s="174">
        <f>H481+H483+H484+H486</f>
        <v>4677.5</v>
      </c>
      <c r="I475" s="174">
        <f>I481+I483+I484+I486</f>
        <v>844.88000000000011</v>
      </c>
      <c r="J475" s="174">
        <f>J481+J483+J484+J486</f>
        <v>5522.3799999999992</v>
      </c>
      <c r="K475" s="174">
        <f>K481+K483+K484+K486+K488</f>
        <v>468.51499999999999</v>
      </c>
      <c r="L475" s="174">
        <f>L481+L483+L484+L486+L488</f>
        <v>4478.3999999999996</v>
      </c>
      <c r="M475" s="174">
        <f t="shared" ref="M475:N475" si="256">M481+M483+M484+M486+M488</f>
        <v>-2288.2999999999997</v>
      </c>
      <c r="N475" s="174">
        <f t="shared" si="256"/>
        <v>2190.1</v>
      </c>
    </row>
    <row r="476" spans="1:14" ht="69" hidden="1" customHeight="1" x14ac:dyDescent="0.2">
      <c r="A476" s="169" t="s">
        <v>373</v>
      </c>
      <c r="B476" s="151" t="s">
        <v>322</v>
      </c>
      <c r="C476" s="151" t="s">
        <v>203</v>
      </c>
      <c r="D476" s="151" t="s">
        <v>189</v>
      </c>
      <c r="E476" s="151" t="s">
        <v>375</v>
      </c>
      <c r="F476" s="151"/>
      <c r="G476" s="155"/>
      <c r="H476" s="155"/>
      <c r="I476" s="156">
        <f>I477</f>
        <v>-665.7</v>
      </c>
      <c r="J476" s="156" t="e">
        <f>J477</f>
        <v>#REF!</v>
      </c>
      <c r="K476" s="156">
        <f>K477</f>
        <v>-665.7</v>
      </c>
      <c r="L476" s="156" t="e">
        <f>L477</f>
        <v>#REF!</v>
      </c>
      <c r="M476" s="156" t="e">
        <f t="shared" ref="M476:N476" si="257">M477</f>
        <v>#REF!</v>
      </c>
      <c r="N476" s="156" t="e">
        <f t="shared" si="257"/>
        <v>#REF!</v>
      </c>
    </row>
    <row r="477" spans="1:14" ht="17.25" hidden="1" customHeight="1" x14ac:dyDescent="0.2">
      <c r="A477" s="158" t="s">
        <v>254</v>
      </c>
      <c r="B477" s="151" t="s">
        <v>322</v>
      </c>
      <c r="C477" s="151" t="s">
        <v>203</v>
      </c>
      <c r="D477" s="151" t="s">
        <v>189</v>
      </c>
      <c r="E477" s="151" t="s">
        <v>375</v>
      </c>
      <c r="F477" s="151" t="s">
        <v>152</v>
      </c>
      <c r="G477" s="155"/>
      <c r="H477" s="155"/>
      <c r="I477" s="156">
        <v>-665.7</v>
      </c>
      <c r="J477" s="156" t="e">
        <f>#REF!+I477</f>
        <v>#REF!</v>
      </c>
      <c r="K477" s="156">
        <v>-665.7</v>
      </c>
      <c r="L477" s="156" t="e">
        <f>#REF!+J477</f>
        <v>#REF!</v>
      </c>
      <c r="M477" s="156" t="e">
        <f>#REF!+K477</f>
        <v>#REF!</v>
      </c>
      <c r="N477" s="156" t="e">
        <f>#REF!+L477</f>
        <v>#REF!</v>
      </c>
    </row>
    <row r="478" spans="1:14" ht="57.75" hidden="1" customHeight="1" x14ac:dyDescent="0.2">
      <c r="A478" s="212" t="s">
        <v>588</v>
      </c>
      <c r="B478" s="151" t="s">
        <v>322</v>
      </c>
      <c r="C478" s="171" t="s">
        <v>203</v>
      </c>
      <c r="D478" s="171" t="s">
        <v>189</v>
      </c>
      <c r="E478" s="171" t="s">
        <v>359</v>
      </c>
      <c r="F478" s="171"/>
      <c r="G478" s="155"/>
      <c r="H478" s="155"/>
      <c r="I478" s="156">
        <f t="shared" ref="I478:N479" si="258">I479</f>
        <v>-3609.5</v>
      </c>
      <c r="J478" s="156" t="e">
        <f t="shared" si="258"/>
        <v>#REF!</v>
      </c>
      <c r="K478" s="156">
        <f t="shared" si="258"/>
        <v>-3609.5</v>
      </c>
      <c r="L478" s="156" t="e">
        <f t="shared" si="258"/>
        <v>#REF!</v>
      </c>
      <c r="M478" s="156" t="e">
        <f t="shared" si="258"/>
        <v>#REF!</v>
      </c>
      <c r="N478" s="156" t="e">
        <f t="shared" si="258"/>
        <v>#REF!</v>
      </c>
    </row>
    <row r="479" spans="1:14" ht="107.25" hidden="1" customHeight="1" x14ac:dyDescent="0.2">
      <c r="A479" s="212" t="s">
        <v>587</v>
      </c>
      <c r="B479" s="151" t="s">
        <v>322</v>
      </c>
      <c r="C479" s="171" t="s">
        <v>203</v>
      </c>
      <c r="D479" s="171" t="s">
        <v>189</v>
      </c>
      <c r="E479" s="171" t="s">
        <v>586</v>
      </c>
      <c r="F479" s="171"/>
      <c r="G479" s="155"/>
      <c r="H479" s="155"/>
      <c r="I479" s="156">
        <f t="shared" si="258"/>
        <v>-3609.5</v>
      </c>
      <c r="J479" s="156" t="e">
        <f t="shared" si="258"/>
        <v>#REF!</v>
      </c>
      <c r="K479" s="156">
        <f t="shared" si="258"/>
        <v>-3609.5</v>
      </c>
      <c r="L479" s="156" t="e">
        <f t="shared" si="258"/>
        <v>#REF!</v>
      </c>
      <c r="M479" s="156" t="e">
        <f t="shared" si="258"/>
        <v>#REF!</v>
      </c>
      <c r="N479" s="156" t="e">
        <f t="shared" si="258"/>
        <v>#REF!</v>
      </c>
    </row>
    <row r="480" spans="1:14" ht="18.75" hidden="1" customHeight="1" x14ac:dyDescent="0.2">
      <c r="A480" s="212" t="s">
        <v>267</v>
      </c>
      <c r="B480" s="151" t="s">
        <v>322</v>
      </c>
      <c r="C480" s="171" t="s">
        <v>203</v>
      </c>
      <c r="D480" s="171" t="s">
        <v>189</v>
      </c>
      <c r="E480" s="171" t="s">
        <v>586</v>
      </c>
      <c r="F480" s="171" t="s">
        <v>255</v>
      </c>
      <c r="G480" s="155"/>
      <c r="H480" s="155"/>
      <c r="I480" s="156">
        <v>-3609.5</v>
      </c>
      <c r="J480" s="156" t="e">
        <f>#REF!+I480</f>
        <v>#REF!</v>
      </c>
      <c r="K480" s="156">
        <v>-3609.5</v>
      </c>
      <c r="L480" s="156" t="e">
        <f>#REF!+J480</f>
        <v>#REF!</v>
      </c>
      <c r="M480" s="156" t="e">
        <f>#REF!+K480</f>
        <v>#REF!</v>
      </c>
      <c r="N480" s="156" t="e">
        <f>#REF!+L480</f>
        <v>#REF!</v>
      </c>
    </row>
    <row r="481" spans="1:14" ht="60.75" customHeight="1" x14ac:dyDescent="0.2">
      <c r="A481" s="212" t="s">
        <v>620</v>
      </c>
      <c r="B481" s="151" t="s">
        <v>322</v>
      </c>
      <c r="C481" s="171" t="s">
        <v>203</v>
      </c>
      <c r="D481" s="171" t="s">
        <v>189</v>
      </c>
      <c r="E481" s="171" t="s">
        <v>618</v>
      </c>
      <c r="F481" s="171"/>
      <c r="G481" s="155"/>
      <c r="H481" s="156">
        <f t="shared" ref="H481:N481" si="259">H482</f>
        <v>502.9</v>
      </c>
      <c r="I481" s="156">
        <f t="shared" si="259"/>
        <v>0</v>
      </c>
      <c r="J481" s="156">
        <f t="shared" si="259"/>
        <v>502.9</v>
      </c>
      <c r="K481" s="156">
        <f t="shared" si="259"/>
        <v>0</v>
      </c>
      <c r="L481" s="156">
        <f t="shared" si="259"/>
        <v>795.7</v>
      </c>
      <c r="M481" s="156">
        <f t="shared" si="259"/>
        <v>36</v>
      </c>
      <c r="N481" s="156">
        <f t="shared" si="259"/>
        <v>831.7</v>
      </c>
    </row>
    <row r="482" spans="1:14" ht="35.25" customHeight="1" x14ac:dyDescent="0.2">
      <c r="A482" s="212" t="s">
        <v>617</v>
      </c>
      <c r="B482" s="151" t="s">
        <v>322</v>
      </c>
      <c r="C482" s="171" t="s">
        <v>203</v>
      </c>
      <c r="D482" s="171" t="s">
        <v>189</v>
      </c>
      <c r="E482" s="171" t="s">
        <v>618</v>
      </c>
      <c r="F482" s="171" t="s">
        <v>157</v>
      </c>
      <c r="G482" s="155"/>
      <c r="H482" s="156">
        <v>502.9</v>
      </c>
      <c r="I482" s="156">
        <v>0</v>
      </c>
      <c r="J482" s="156">
        <f t="shared" ref="J482:J490" si="260">H482+I482</f>
        <v>502.9</v>
      </c>
      <c r="K482" s="156">
        <v>0</v>
      </c>
      <c r="L482" s="156">
        <v>795.7</v>
      </c>
      <c r="M482" s="156">
        <v>36</v>
      </c>
      <c r="N482" s="156">
        <f>L482+M482</f>
        <v>831.7</v>
      </c>
    </row>
    <row r="483" spans="1:14" ht="46.5" customHeight="1" x14ac:dyDescent="0.2">
      <c r="A483" s="213" t="s">
        <v>708</v>
      </c>
      <c r="B483" s="151" t="s">
        <v>322</v>
      </c>
      <c r="C483" s="171" t="s">
        <v>203</v>
      </c>
      <c r="D483" s="171" t="s">
        <v>189</v>
      </c>
      <c r="E483" s="171" t="s">
        <v>707</v>
      </c>
      <c r="F483" s="171" t="s">
        <v>625</v>
      </c>
      <c r="G483" s="155"/>
      <c r="H483" s="156">
        <v>5.6</v>
      </c>
      <c r="I483" s="156">
        <v>-0.52</v>
      </c>
      <c r="J483" s="156">
        <f t="shared" si="260"/>
        <v>5.08</v>
      </c>
      <c r="K483" s="156">
        <v>0</v>
      </c>
      <c r="L483" s="156">
        <v>8</v>
      </c>
      <c r="M483" s="156">
        <v>0.4</v>
      </c>
      <c r="N483" s="156">
        <f>L483+M483</f>
        <v>8.4</v>
      </c>
    </row>
    <row r="484" spans="1:14" ht="49.5" customHeight="1" x14ac:dyDescent="0.2">
      <c r="A484" s="212" t="s">
        <v>619</v>
      </c>
      <c r="B484" s="151" t="s">
        <v>322</v>
      </c>
      <c r="C484" s="171" t="s">
        <v>203</v>
      </c>
      <c r="D484" s="171" t="s">
        <v>189</v>
      </c>
      <c r="E484" s="171" t="s">
        <v>798</v>
      </c>
      <c r="F484" s="171"/>
      <c r="G484" s="155"/>
      <c r="H484" s="156">
        <f>H485</f>
        <v>3669</v>
      </c>
      <c r="I484" s="156">
        <f>I485</f>
        <v>0</v>
      </c>
      <c r="J484" s="156">
        <f t="shared" si="260"/>
        <v>3669</v>
      </c>
      <c r="K484" s="156">
        <f>K485</f>
        <v>0</v>
      </c>
      <c r="L484" s="156">
        <f>L485</f>
        <v>3674.7</v>
      </c>
      <c r="M484" s="156">
        <f t="shared" ref="M484:N484" si="261">M485</f>
        <v>-3674.7</v>
      </c>
      <c r="N484" s="156">
        <f t="shared" si="261"/>
        <v>0</v>
      </c>
    </row>
    <row r="485" spans="1:14" ht="16.5" customHeight="1" x14ac:dyDescent="0.2">
      <c r="A485" s="212" t="s">
        <v>254</v>
      </c>
      <c r="B485" s="151" t="s">
        <v>322</v>
      </c>
      <c r="C485" s="171" t="s">
        <v>203</v>
      </c>
      <c r="D485" s="171" t="s">
        <v>189</v>
      </c>
      <c r="E485" s="171" t="s">
        <v>798</v>
      </c>
      <c r="F485" s="171" t="s">
        <v>152</v>
      </c>
      <c r="G485" s="155"/>
      <c r="H485" s="156">
        <v>3669</v>
      </c>
      <c r="I485" s="156">
        <v>0</v>
      </c>
      <c r="J485" s="156">
        <f t="shared" si="260"/>
        <v>3669</v>
      </c>
      <c r="K485" s="156">
        <v>0</v>
      </c>
      <c r="L485" s="156">
        <v>3674.7</v>
      </c>
      <c r="M485" s="156">
        <v>-3674.7</v>
      </c>
      <c r="N485" s="156">
        <f>L485+M485</f>
        <v>0</v>
      </c>
    </row>
    <row r="486" spans="1:14" ht="18" customHeight="1" x14ac:dyDescent="0.2">
      <c r="A486" s="212" t="s">
        <v>739</v>
      </c>
      <c r="B486" s="151" t="s">
        <v>322</v>
      </c>
      <c r="C486" s="171" t="s">
        <v>203</v>
      </c>
      <c r="D486" s="171" t="s">
        <v>189</v>
      </c>
      <c r="E486" s="171" t="s">
        <v>740</v>
      </c>
      <c r="F486" s="171"/>
      <c r="G486" s="155"/>
      <c r="H486" s="156">
        <f>H487</f>
        <v>500</v>
      </c>
      <c r="I486" s="156">
        <f>I487</f>
        <v>845.40000000000009</v>
      </c>
      <c r="J486" s="156">
        <f t="shared" si="260"/>
        <v>1345.4</v>
      </c>
      <c r="K486" s="156">
        <f>K487</f>
        <v>264.01499999999999</v>
      </c>
      <c r="L486" s="156">
        <f>L487</f>
        <v>0</v>
      </c>
      <c r="M486" s="156">
        <f t="shared" ref="M486:N486" si="262">M487</f>
        <v>1350</v>
      </c>
      <c r="N486" s="156">
        <f t="shared" si="262"/>
        <v>1350</v>
      </c>
    </row>
    <row r="487" spans="1:14" ht="15.75" customHeight="1" x14ac:dyDescent="0.2">
      <c r="A487" s="212" t="s">
        <v>624</v>
      </c>
      <c r="B487" s="151" t="s">
        <v>322</v>
      </c>
      <c r="C487" s="171" t="s">
        <v>203</v>
      </c>
      <c r="D487" s="171" t="s">
        <v>189</v>
      </c>
      <c r="E487" s="171" t="s">
        <v>740</v>
      </c>
      <c r="F487" s="171" t="s">
        <v>625</v>
      </c>
      <c r="G487" s="155"/>
      <c r="H487" s="156">
        <v>500</v>
      </c>
      <c r="I487" s="156">
        <f>535.61+309.79</f>
        <v>845.40000000000009</v>
      </c>
      <c r="J487" s="156">
        <f t="shared" si="260"/>
        <v>1345.4</v>
      </c>
      <c r="K487" s="156">
        <v>264.01499999999999</v>
      </c>
      <c r="L487" s="156">
        <v>0</v>
      </c>
      <c r="M487" s="156">
        <v>1350</v>
      </c>
      <c r="N487" s="156">
        <f>L487+M487</f>
        <v>1350</v>
      </c>
    </row>
    <row r="488" spans="1:14" ht="20.25" hidden="1" customHeight="1" x14ac:dyDescent="0.2">
      <c r="A488" s="212" t="s">
        <v>331</v>
      </c>
      <c r="B488" s="151" t="s">
        <v>322</v>
      </c>
      <c r="C488" s="171" t="s">
        <v>203</v>
      </c>
      <c r="D488" s="171" t="s">
        <v>189</v>
      </c>
      <c r="E488" s="171" t="s">
        <v>727</v>
      </c>
      <c r="F488" s="171"/>
      <c r="G488" s="155"/>
      <c r="H488" s="156">
        <f>H489</f>
        <v>500</v>
      </c>
      <c r="I488" s="156">
        <f>I489</f>
        <v>845.40000000000009</v>
      </c>
      <c r="J488" s="156">
        <v>0</v>
      </c>
      <c r="K488" s="156">
        <f>K489</f>
        <v>204.5</v>
      </c>
      <c r="L488" s="156">
        <f>L489</f>
        <v>0</v>
      </c>
      <c r="M488" s="156"/>
      <c r="N488" s="156">
        <f>N489</f>
        <v>0</v>
      </c>
    </row>
    <row r="489" spans="1:14" ht="20.25" hidden="1" customHeight="1" x14ac:dyDescent="0.2">
      <c r="A489" s="212" t="s">
        <v>624</v>
      </c>
      <c r="B489" s="151" t="s">
        <v>322</v>
      </c>
      <c r="C489" s="171" t="s">
        <v>203</v>
      </c>
      <c r="D489" s="171" t="s">
        <v>189</v>
      </c>
      <c r="E489" s="171" t="s">
        <v>727</v>
      </c>
      <c r="F489" s="171" t="s">
        <v>625</v>
      </c>
      <c r="G489" s="155"/>
      <c r="H489" s="156">
        <v>500</v>
      </c>
      <c r="I489" s="156">
        <f>535.61+309.79</f>
        <v>845.40000000000009</v>
      </c>
      <c r="J489" s="156">
        <v>0</v>
      </c>
      <c r="K489" s="156">
        <v>204.5</v>
      </c>
      <c r="L489" s="156">
        <v>0</v>
      </c>
      <c r="M489" s="156"/>
      <c r="N489" s="156">
        <v>0</v>
      </c>
    </row>
    <row r="490" spans="1:14" s="11" customFormat="1" ht="15.75" x14ac:dyDescent="0.2">
      <c r="A490" s="286" t="s">
        <v>288</v>
      </c>
      <c r="B490" s="287"/>
      <c r="C490" s="287"/>
      <c r="D490" s="287"/>
      <c r="E490" s="287"/>
      <c r="F490" s="287"/>
      <c r="G490" s="146"/>
      <c r="H490" s="144">
        <f>H491</f>
        <v>4429.5</v>
      </c>
      <c r="I490" s="144">
        <f>I491</f>
        <v>0</v>
      </c>
      <c r="J490" s="173">
        <f t="shared" si="260"/>
        <v>4429.5</v>
      </c>
      <c r="K490" s="144">
        <f>K491</f>
        <v>0</v>
      </c>
      <c r="L490" s="144">
        <f>L491</f>
        <v>4492</v>
      </c>
      <c r="M490" s="144">
        <f t="shared" ref="M490:N490" si="263">M491</f>
        <v>-325</v>
      </c>
      <c r="N490" s="144">
        <f t="shared" si="263"/>
        <v>4167</v>
      </c>
    </row>
    <row r="491" spans="1:14" s="13" customFormat="1" ht="14.25" x14ac:dyDescent="0.2">
      <c r="A491" s="235" t="s">
        <v>72</v>
      </c>
      <c r="B491" s="148">
        <v>800</v>
      </c>
      <c r="C491" s="149" t="s">
        <v>185</v>
      </c>
      <c r="D491" s="149"/>
      <c r="E491" s="149"/>
      <c r="F491" s="149"/>
      <c r="G491" s="163"/>
      <c r="H491" s="163">
        <f t="shared" ref="H491:L491" si="264">H492+H529</f>
        <v>4429.5</v>
      </c>
      <c r="I491" s="163">
        <f t="shared" si="264"/>
        <v>0</v>
      </c>
      <c r="J491" s="176">
        <f t="shared" si="264"/>
        <v>4429.5</v>
      </c>
      <c r="K491" s="163">
        <f t="shared" si="264"/>
        <v>0</v>
      </c>
      <c r="L491" s="174">
        <f t="shared" si="264"/>
        <v>4492</v>
      </c>
      <c r="M491" s="174">
        <f t="shared" ref="M491:N491" si="265">M492+M529</f>
        <v>-325</v>
      </c>
      <c r="N491" s="174">
        <f t="shared" si="265"/>
        <v>4167</v>
      </c>
    </row>
    <row r="492" spans="1:14" ht="41.25" customHeight="1" x14ac:dyDescent="0.2">
      <c r="A492" s="235" t="s">
        <v>188</v>
      </c>
      <c r="B492" s="148">
        <v>800</v>
      </c>
      <c r="C492" s="149" t="s">
        <v>185</v>
      </c>
      <c r="D492" s="149" t="s">
        <v>189</v>
      </c>
      <c r="E492" s="149"/>
      <c r="F492" s="149"/>
      <c r="G492" s="156">
        <f>G506+G515</f>
        <v>0</v>
      </c>
      <c r="H492" s="156">
        <f t="shared" ref="H492:L492" si="266">H515+H519</f>
        <v>3350</v>
      </c>
      <c r="I492" s="156">
        <f t="shared" si="266"/>
        <v>0</v>
      </c>
      <c r="J492" s="156">
        <f t="shared" si="266"/>
        <v>3350</v>
      </c>
      <c r="K492" s="156">
        <f t="shared" si="266"/>
        <v>0</v>
      </c>
      <c r="L492" s="156">
        <f t="shared" si="266"/>
        <v>3426</v>
      </c>
      <c r="M492" s="156">
        <f t="shared" ref="M492:N492" si="267">M515+M519</f>
        <v>-216</v>
      </c>
      <c r="N492" s="156">
        <f t="shared" si="267"/>
        <v>3210</v>
      </c>
    </row>
    <row r="493" spans="1:14" ht="33.75" hidden="1" customHeight="1" x14ac:dyDescent="0.2">
      <c r="A493" s="158" t="s">
        <v>123</v>
      </c>
      <c r="B493" s="170">
        <v>800</v>
      </c>
      <c r="C493" s="151" t="s">
        <v>185</v>
      </c>
      <c r="D493" s="151" t="s">
        <v>189</v>
      </c>
      <c r="E493" s="159" t="s">
        <v>312</v>
      </c>
      <c r="F493" s="151"/>
      <c r="G493" s="155"/>
      <c r="H493" s="155"/>
      <c r="I493" s="156">
        <f>I494</f>
        <v>-1958.2</v>
      </c>
      <c r="J493" s="156">
        <f>J494</f>
        <v>-1958.2</v>
      </c>
      <c r="K493" s="156">
        <f>K494</f>
        <v>-1958.2</v>
      </c>
      <c r="L493" s="156">
        <f>L494</f>
        <v>-1958.2</v>
      </c>
      <c r="M493" s="156">
        <f t="shared" ref="M493:N493" si="268">M494</f>
        <v>-3916.4</v>
      </c>
      <c r="N493" s="156">
        <f t="shared" si="268"/>
        <v>-3916.4</v>
      </c>
    </row>
    <row r="494" spans="1:14" ht="15" hidden="1" x14ac:dyDescent="0.2">
      <c r="A494" s="158" t="s">
        <v>313</v>
      </c>
      <c r="B494" s="170">
        <v>800</v>
      </c>
      <c r="C494" s="151" t="s">
        <v>185</v>
      </c>
      <c r="D494" s="151" t="s">
        <v>189</v>
      </c>
      <c r="E494" s="159" t="s">
        <v>314</v>
      </c>
      <c r="F494" s="151"/>
      <c r="G494" s="155"/>
      <c r="H494" s="155"/>
      <c r="I494" s="156">
        <f>I495+I496+I497+I499+I502</f>
        <v>-1958.2</v>
      </c>
      <c r="J494" s="156">
        <f>J495+J496+J497+J499+J502</f>
        <v>-1958.2</v>
      </c>
      <c r="K494" s="156">
        <f>K495+K496+K497+K499+K502</f>
        <v>-1958.2</v>
      </c>
      <c r="L494" s="156">
        <f>L495+L496+L497+L499+L502</f>
        <v>-1958.2</v>
      </c>
      <c r="M494" s="156">
        <f t="shared" ref="M494:N494" si="269">M495+M496+M497+M499+M502</f>
        <v>-3916.4</v>
      </c>
      <c r="N494" s="156">
        <f t="shared" si="269"/>
        <v>-3916.4</v>
      </c>
    </row>
    <row r="495" spans="1:14" ht="15" hidden="1" x14ac:dyDescent="0.2">
      <c r="A495" s="158" t="s">
        <v>95</v>
      </c>
      <c r="B495" s="170">
        <v>800</v>
      </c>
      <c r="C495" s="151" t="s">
        <v>185</v>
      </c>
      <c r="D495" s="151" t="s">
        <v>189</v>
      </c>
      <c r="E495" s="159" t="s">
        <v>314</v>
      </c>
      <c r="F495" s="151" t="s">
        <v>96</v>
      </c>
      <c r="G495" s="155"/>
      <c r="H495" s="155"/>
      <c r="I495" s="156">
        <v>-1286.2</v>
      </c>
      <c r="J495" s="156">
        <f t="shared" ref="J495:J502" si="270">G495+I495</f>
        <v>-1286.2</v>
      </c>
      <c r="K495" s="156">
        <v>-1286.2</v>
      </c>
      <c r="L495" s="156">
        <f t="shared" ref="L495:L502" si="271">H495+J495</f>
        <v>-1286.2</v>
      </c>
      <c r="M495" s="156">
        <f t="shared" ref="M495:M502" si="272">I495+K495</f>
        <v>-2572.4</v>
      </c>
      <c r="N495" s="156">
        <f t="shared" ref="N495:N502" si="273">J495+L495</f>
        <v>-2572.4</v>
      </c>
    </row>
    <row r="496" spans="1:14" ht="15" hidden="1" x14ac:dyDescent="0.2">
      <c r="A496" s="158" t="s">
        <v>97</v>
      </c>
      <c r="B496" s="170">
        <v>800</v>
      </c>
      <c r="C496" s="151" t="s">
        <v>185</v>
      </c>
      <c r="D496" s="151" t="s">
        <v>189</v>
      </c>
      <c r="E496" s="159" t="s">
        <v>314</v>
      </c>
      <c r="F496" s="151" t="s">
        <v>98</v>
      </c>
      <c r="G496" s="155"/>
      <c r="H496" s="155"/>
      <c r="I496" s="156">
        <v>-152</v>
      </c>
      <c r="J496" s="156">
        <f t="shared" si="270"/>
        <v>-152</v>
      </c>
      <c r="K496" s="156">
        <v>-152</v>
      </c>
      <c r="L496" s="156">
        <f t="shared" si="271"/>
        <v>-152</v>
      </c>
      <c r="M496" s="156">
        <f t="shared" si="272"/>
        <v>-304</v>
      </c>
      <c r="N496" s="156">
        <f t="shared" si="273"/>
        <v>-304</v>
      </c>
    </row>
    <row r="497" spans="1:14" ht="17.25" hidden="1" customHeight="1" x14ac:dyDescent="0.2">
      <c r="A497" s="158" t="s">
        <v>99</v>
      </c>
      <c r="B497" s="170">
        <v>800</v>
      </c>
      <c r="C497" s="151" t="s">
        <v>185</v>
      </c>
      <c r="D497" s="151" t="s">
        <v>189</v>
      </c>
      <c r="E497" s="159" t="s">
        <v>314</v>
      </c>
      <c r="F497" s="151" t="s">
        <v>100</v>
      </c>
      <c r="G497" s="155"/>
      <c r="H497" s="155"/>
      <c r="I497" s="156">
        <v>-53</v>
      </c>
      <c r="J497" s="156">
        <f t="shared" si="270"/>
        <v>-53</v>
      </c>
      <c r="K497" s="156">
        <v>-53</v>
      </c>
      <c r="L497" s="156">
        <f t="shared" si="271"/>
        <v>-53</v>
      </c>
      <c r="M497" s="156">
        <f t="shared" si="272"/>
        <v>-106</v>
      </c>
      <c r="N497" s="156">
        <f t="shared" si="273"/>
        <v>-106</v>
      </c>
    </row>
    <row r="498" spans="1:14" ht="25.5" hidden="1" customHeight="1" x14ac:dyDescent="0.2">
      <c r="A498" s="158" t="s">
        <v>101</v>
      </c>
      <c r="B498" s="170">
        <v>800</v>
      </c>
      <c r="C498" s="151" t="s">
        <v>185</v>
      </c>
      <c r="D498" s="151" t="s">
        <v>189</v>
      </c>
      <c r="E498" s="159" t="s">
        <v>314</v>
      </c>
      <c r="F498" s="151" t="s">
        <v>102</v>
      </c>
      <c r="G498" s="155"/>
      <c r="H498" s="155"/>
      <c r="I498" s="156" t="e">
        <f>#REF!+G498</f>
        <v>#REF!</v>
      </c>
      <c r="J498" s="156" t="e">
        <f t="shared" si="270"/>
        <v>#REF!</v>
      </c>
      <c r="K498" s="156" t="e">
        <f>H498+I498</f>
        <v>#REF!</v>
      </c>
      <c r="L498" s="156" t="e">
        <f t="shared" si="271"/>
        <v>#REF!</v>
      </c>
      <c r="M498" s="156" t="e">
        <f t="shared" si="272"/>
        <v>#REF!</v>
      </c>
      <c r="N498" s="156" t="e">
        <f t="shared" si="273"/>
        <v>#REF!</v>
      </c>
    </row>
    <row r="499" spans="1:14" ht="15" hidden="1" customHeight="1" x14ac:dyDescent="0.2">
      <c r="A499" s="158" t="s">
        <v>93</v>
      </c>
      <c r="B499" s="170">
        <v>800</v>
      </c>
      <c r="C499" s="151" t="s">
        <v>185</v>
      </c>
      <c r="D499" s="151" t="s">
        <v>189</v>
      </c>
      <c r="E499" s="159" t="s">
        <v>314</v>
      </c>
      <c r="F499" s="151" t="s">
        <v>94</v>
      </c>
      <c r="G499" s="155"/>
      <c r="H499" s="155"/>
      <c r="I499" s="156">
        <v>-450</v>
      </c>
      <c r="J499" s="156">
        <f t="shared" si="270"/>
        <v>-450</v>
      </c>
      <c r="K499" s="156">
        <v>-450</v>
      </c>
      <c r="L499" s="156">
        <f t="shared" si="271"/>
        <v>-450</v>
      </c>
      <c r="M499" s="156">
        <f t="shared" si="272"/>
        <v>-900</v>
      </c>
      <c r="N499" s="156">
        <f t="shared" si="273"/>
        <v>-900</v>
      </c>
    </row>
    <row r="500" spans="1:14" ht="12.75" hidden="1" customHeight="1" x14ac:dyDescent="0.2">
      <c r="A500" s="158" t="s">
        <v>282</v>
      </c>
      <c r="B500" s="170">
        <v>800</v>
      </c>
      <c r="C500" s="151" t="s">
        <v>197</v>
      </c>
      <c r="D500" s="151" t="s">
        <v>205</v>
      </c>
      <c r="E500" s="159" t="s">
        <v>314</v>
      </c>
      <c r="F500" s="151" t="s">
        <v>283</v>
      </c>
      <c r="G500" s="155"/>
      <c r="H500" s="155"/>
      <c r="I500" s="156" t="e">
        <f>#REF!+G500</f>
        <v>#REF!</v>
      </c>
      <c r="J500" s="156" t="e">
        <f t="shared" si="270"/>
        <v>#REF!</v>
      </c>
      <c r="K500" s="156" t="e">
        <f>H500+I500</f>
        <v>#REF!</v>
      </c>
      <c r="L500" s="156" t="e">
        <f t="shared" si="271"/>
        <v>#REF!</v>
      </c>
      <c r="M500" s="156" t="e">
        <f t="shared" si="272"/>
        <v>#REF!</v>
      </c>
      <c r="N500" s="156" t="e">
        <f t="shared" si="273"/>
        <v>#REF!</v>
      </c>
    </row>
    <row r="501" spans="1:14" ht="12.75" hidden="1" customHeight="1" x14ac:dyDescent="0.2">
      <c r="A501" s="158" t="s">
        <v>63</v>
      </c>
      <c r="B501" s="170">
        <v>800</v>
      </c>
      <c r="C501" s="151" t="s">
        <v>185</v>
      </c>
      <c r="D501" s="151" t="s">
        <v>189</v>
      </c>
      <c r="E501" s="159" t="s">
        <v>314</v>
      </c>
      <c r="F501" s="151" t="s">
        <v>64</v>
      </c>
      <c r="G501" s="155"/>
      <c r="H501" s="155"/>
      <c r="I501" s="156" t="e">
        <f>#REF!+G501</f>
        <v>#REF!</v>
      </c>
      <c r="J501" s="156" t="e">
        <f t="shared" si="270"/>
        <v>#REF!</v>
      </c>
      <c r="K501" s="156" t="e">
        <f>H501+I501</f>
        <v>#REF!</v>
      </c>
      <c r="L501" s="156" t="e">
        <f t="shared" si="271"/>
        <v>#REF!</v>
      </c>
      <c r="M501" s="156" t="e">
        <f t="shared" si="272"/>
        <v>#REF!</v>
      </c>
      <c r="N501" s="156" t="e">
        <f t="shared" si="273"/>
        <v>#REF!</v>
      </c>
    </row>
    <row r="502" spans="1:14" ht="15" hidden="1" x14ac:dyDescent="0.2">
      <c r="A502" s="158" t="s">
        <v>103</v>
      </c>
      <c r="B502" s="170">
        <v>800</v>
      </c>
      <c r="C502" s="151" t="s">
        <v>185</v>
      </c>
      <c r="D502" s="151" t="s">
        <v>189</v>
      </c>
      <c r="E502" s="159" t="s">
        <v>314</v>
      </c>
      <c r="F502" s="151" t="s">
        <v>104</v>
      </c>
      <c r="G502" s="155"/>
      <c r="H502" s="155"/>
      <c r="I502" s="156">
        <v>-17</v>
      </c>
      <c r="J502" s="156">
        <f t="shared" si="270"/>
        <v>-17</v>
      </c>
      <c r="K502" s="156">
        <v>-17</v>
      </c>
      <c r="L502" s="156">
        <f t="shared" si="271"/>
        <v>-17</v>
      </c>
      <c r="M502" s="156">
        <f t="shared" si="272"/>
        <v>-34</v>
      </c>
      <c r="N502" s="156">
        <f t="shared" si="273"/>
        <v>-34</v>
      </c>
    </row>
    <row r="503" spans="1:14" ht="12.75" hidden="1" customHeight="1" x14ac:dyDescent="0.2">
      <c r="A503" s="158" t="s">
        <v>105</v>
      </c>
      <c r="B503" s="170">
        <v>800</v>
      </c>
      <c r="C503" s="151" t="s">
        <v>185</v>
      </c>
      <c r="D503" s="151" t="s">
        <v>189</v>
      </c>
      <c r="E503" s="159" t="s">
        <v>314</v>
      </c>
      <c r="F503" s="151" t="s">
        <v>106</v>
      </c>
      <c r="G503" s="155"/>
      <c r="H503" s="155"/>
      <c r="I503" s="156" t="e">
        <f>#REF!+G503</f>
        <v>#REF!</v>
      </c>
      <c r="J503" s="156" t="e">
        <f>#REF!+I503</f>
        <v>#REF!</v>
      </c>
      <c r="K503" s="156" t="e">
        <f>#REF!+I503</f>
        <v>#REF!</v>
      </c>
      <c r="L503" s="156" t="e">
        <f>F503+J503</f>
        <v>#REF!</v>
      </c>
      <c r="M503" s="156" t="e">
        <f t="shared" ref="M503:N503" si="274">G503+K503</f>
        <v>#REF!</v>
      </c>
      <c r="N503" s="156" t="e">
        <f t="shared" si="274"/>
        <v>#REF!</v>
      </c>
    </row>
    <row r="504" spans="1:14" ht="15" hidden="1" x14ac:dyDescent="0.2">
      <c r="A504" s="158" t="s">
        <v>289</v>
      </c>
      <c r="B504" s="170">
        <v>800</v>
      </c>
      <c r="C504" s="151" t="s">
        <v>185</v>
      </c>
      <c r="D504" s="151" t="s">
        <v>189</v>
      </c>
      <c r="E504" s="159" t="s">
        <v>290</v>
      </c>
      <c r="F504" s="151"/>
      <c r="G504" s="155"/>
      <c r="H504" s="155"/>
      <c r="I504" s="156">
        <f>I505</f>
        <v>-1321.6</v>
      </c>
      <c r="J504" s="156">
        <f>J505</f>
        <v>-1321.6</v>
      </c>
      <c r="K504" s="156">
        <f>K505</f>
        <v>-1321.6</v>
      </c>
      <c r="L504" s="156">
        <f>L505</f>
        <v>-1321.6</v>
      </c>
      <c r="M504" s="156">
        <f t="shared" ref="M504:N504" si="275">M505</f>
        <v>-2643.2</v>
      </c>
      <c r="N504" s="156">
        <f t="shared" si="275"/>
        <v>-2643.2</v>
      </c>
    </row>
    <row r="505" spans="1:14" ht="15" hidden="1" x14ac:dyDescent="0.2">
      <c r="A505" s="158" t="s">
        <v>95</v>
      </c>
      <c r="B505" s="170">
        <v>800</v>
      </c>
      <c r="C505" s="151" t="s">
        <v>185</v>
      </c>
      <c r="D505" s="151" t="s">
        <v>189</v>
      </c>
      <c r="E505" s="159" t="s">
        <v>290</v>
      </c>
      <c r="F505" s="151" t="s">
        <v>96</v>
      </c>
      <c r="G505" s="155"/>
      <c r="H505" s="155"/>
      <c r="I505" s="156">
        <v>-1321.6</v>
      </c>
      <c r="J505" s="156">
        <f>G505+I505</f>
        <v>-1321.6</v>
      </c>
      <c r="K505" s="156">
        <v>-1321.6</v>
      </c>
      <c r="L505" s="156">
        <f>H505+J505</f>
        <v>-1321.6</v>
      </c>
      <c r="M505" s="156">
        <f t="shared" ref="M505:N505" si="276">I505+K505</f>
        <v>-2643.2</v>
      </c>
      <c r="N505" s="156">
        <f t="shared" si="276"/>
        <v>-2643.2</v>
      </c>
    </row>
    <row r="506" spans="1:14" ht="29.25" hidden="1" customHeight="1" x14ac:dyDescent="0.2">
      <c r="A506" s="158" t="s">
        <v>426</v>
      </c>
      <c r="B506" s="170">
        <v>800</v>
      </c>
      <c r="C506" s="151" t="s">
        <v>185</v>
      </c>
      <c r="D506" s="151" t="s">
        <v>189</v>
      </c>
      <c r="E506" s="159" t="s">
        <v>424</v>
      </c>
      <c r="F506" s="151"/>
      <c r="G506" s="156">
        <f t="shared" ref="G506:K506" si="277">G507+G509</f>
        <v>0</v>
      </c>
      <c r="H506" s="156"/>
      <c r="I506" s="156">
        <f t="shared" si="277"/>
        <v>-3138.3999999999996</v>
      </c>
      <c r="J506" s="156" t="e">
        <f t="shared" si="277"/>
        <v>#REF!</v>
      </c>
      <c r="K506" s="156">
        <f t="shared" si="277"/>
        <v>-3138.3999999999996</v>
      </c>
      <c r="L506" s="156" t="e">
        <f>L507+L509</f>
        <v>#REF!</v>
      </c>
      <c r="M506" s="156" t="e">
        <f t="shared" ref="M506:N506" si="278">M507+M509</f>
        <v>#REF!</v>
      </c>
      <c r="N506" s="156" t="e">
        <f t="shared" si="278"/>
        <v>#REF!</v>
      </c>
    </row>
    <row r="507" spans="1:14" ht="18.75" hidden="1" customHeight="1" x14ac:dyDescent="0.2">
      <c r="A507" s="158" t="s">
        <v>425</v>
      </c>
      <c r="B507" s="170">
        <v>800</v>
      </c>
      <c r="C507" s="151" t="s">
        <v>185</v>
      </c>
      <c r="D507" s="151" t="s">
        <v>189</v>
      </c>
      <c r="E507" s="159" t="s">
        <v>458</v>
      </c>
      <c r="F507" s="151"/>
      <c r="G507" s="155"/>
      <c r="H507" s="155"/>
      <c r="I507" s="156">
        <f>I508</f>
        <v>-1512.8</v>
      </c>
      <c r="J507" s="156" t="e">
        <f>J508</f>
        <v>#REF!</v>
      </c>
      <c r="K507" s="156">
        <f>K508</f>
        <v>-1512.8</v>
      </c>
      <c r="L507" s="156" t="e">
        <f>L508</f>
        <v>#REF!</v>
      </c>
      <c r="M507" s="156" t="e">
        <f t="shared" ref="M507:N507" si="279">M508</f>
        <v>#REF!</v>
      </c>
      <c r="N507" s="156" t="e">
        <f t="shared" si="279"/>
        <v>#REF!</v>
      </c>
    </row>
    <row r="508" spans="1:14" ht="15.75" hidden="1" customHeight="1" x14ac:dyDescent="0.2">
      <c r="A508" s="158" t="s">
        <v>95</v>
      </c>
      <c r="B508" s="170">
        <v>800</v>
      </c>
      <c r="C508" s="151" t="s">
        <v>185</v>
      </c>
      <c r="D508" s="151" t="s">
        <v>189</v>
      </c>
      <c r="E508" s="159" t="s">
        <v>458</v>
      </c>
      <c r="F508" s="151" t="s">
        <v>96</v>
      </c>
      <c r="G508" s="155"/>
      <c r="H508" s="155"/>
      <c r="I508" s="156">
        <v>-1512.8</v>
      </c>
      <c r="J508" s="156" t="e">
        <f>#REF!+I508</f>
        <v>#REF!</v>
      </c>
      <c r="K508" s="156">
        <v>-1512.8</v>
      </c>
      <c r="L508" s="156" t="e">
        <f>#REF!+J508</f>
        <v>#REF!</v>
      </c>
      <c r="M508" s="156" t="e">
        <f>#REF!+K508</f>
        <v>#REF!</v>
      </c>
      <c r="N508" s="156" t="e">
        <f>#REF!+L508</f>
        <v>#REF!</v>
      </c>
    </row>
    <row r="509" spans="1:14" ht="27.75" hidden="1" customHeight="1" x14ac:dyDescent="0.2">
      <c r="A509" s="158" t="s">
        <v>592</v>
      </c>
      <c r="B509" s="170">
        <v>800</v>
      </c>
      <c r="C509" s="151" t="s">
        <v>185</v>
      </c>
      <c r="D509" s="151" t="s">
        <v>189</v>
      </c>
      <c r="E509" s="159" t="s">
        <v>459</v>
      </c>
      <c r="F509" s="151"/>
      <c r="G509" s="155"/>
      <c r="H509" s="155"/>
      <c r="I509" s="156">
        <f>I510+I511+I512+I513+I514</f>
        <v>-1625.6</v>
      </c>
      <c r="J509" s="156" t="e">
        <f>J510+J511+J512+J513+J514</f>
        <v>#REF!</v>
      </c>
      <c r="K509" s="156">
        <f>K510+K511+K512+K513+K514</f>
        <v>-1625.6</v>
      </c>
      <c r="L509" s="156" t="e">
        <f>L510+L511+L512+L513+L514</f>
        <v>#REF!</v>
      </c>
      <c r="M509" s="156" t="e">
        <f t="shared" ref="M509:N509" si="280">M510+M511+M512+M513+M514</f>
        <v>#REF!</v>
      </c>
      <c r="N509" s="156" t="e">
        <f t="shared" si="280"/>
        <v>#REF!</v>
      </c>
    </row>
    <row r="510" spans="1:14" s="14" customFormat="1" ht="13.5" hidden="1" customHeight="1" x14ac:dyDescent="0.2">
      <c r="A510" s="158" t="s">
        <v>95</v>
      </c>
      <c r="B510" s="170">
        <v>800</v>
      </c>
      <c r="C510" s="151" t="s">
        <v>185</v>
      </c>
      <c r="D510" s="151" t="s">
        <v>189</v>
      </c>
      <c r="E510" s="159" t="s">
        <v>459</v>
      </c>
      <c r="F510" s="151" t="s">
        <v>96</v>
      </c>
      <c r="G510" s="155"/>
      <c r="H510" s="155"/>
      <c r="I510" s="156">
        <v>-1288.5999999999999</v>
      </c>
      <c r="J510" s="156" t="e">
        <f>#REF!+I510</f>
        <v>#REF!</v>
      </c>
      <c r="K510" s="156">
        <v>-1288.5999999999999</v>
      </c>
      <c r="L510" s="156" t="e">
        <f>#REF!+J510</f>
        <v>#REF!</v>
      </c>
      <c r="M510" s="156" t="e">
        <f>#REF!+K510</f>
        <v>#REF!</v>
      </c>
      <c r="N510" s="156" t="e">
        <f>#REF!+L510</f>
        <v>#REF!</v>
      </c>
    </row>
    <row r="511" spans="1:14" ht="13.5" hidden="1" customHeight="1" x14ac:dyDescent="0.2">
      <c r="A511" s="158" t="s">
        <v>97</v>
      </c>
      <c r="B511" s="170">
        <v>800</v>
      </c>
      <c r="C511" s="151" t="s">
        <v>185</v>
      </c>
      <c r="D511" s="151" t="s">
        <v>189</v>
      </c>
      <c r="E511" s="159" t="s">
        <v>459</v>
      </c>
      <c r="F511" s="170" t="s">
        <v>98</v>
      </c>
      <c r="G511" s="155"/>
      <c r="H511" s="155"/>
      <c r="I511" s="156">
        <v>-35</v>
      </c>
      <c r="J511" s="156" t="e">
        <f>#REF!+I511</f>
        <v>#REF!</v>
      </c>
      <c r="K511" s="156">
        <v>-35</v>
      </c>
      <c r="L511" s="156" t="e">
        <f>#REF!+J511</f>
        <v>#REF!</v>
      </c>
      <c r="M511" s="156" t="e">
        <f>#REF!+K511</f>
        <v>#REF!</v>
      </c>
      <c r="N511" s="156" t="e">
        <f>#REF!+L511</f>
        <v>#REF!</v>
      </c>
    </row>
    <row r="512" spans="1:14" ht="28.5" hidden="1" customHeight="1" x14ac:dyDescent="0.2">
      <c r="A512" s="158" t="s">
        <v>99</v>
      </c>
      <c r="B512" s="170">
        <v>800</v>
      </c>
      <c r="C512" s="151" t="s">
        <v>185</v>
      </c>
      <c r="D512" s="151" t="s">
        <v>189</v>
      </c>
      <c r="E512" s="159" t="s">
        <v>459</v>
      </c>
      <c r="F512" s="151" t="s">
        <v>100</v>
      </c>
      <c r="G512" s="155"/>
      <c r="H512" s="155"/>
      <c r="I512" s="156">
        <v>-85</v>
      </c>
      <c r="J512" s="156" t="e">
        <f>#REF!+I512</f>
        <v>#REF!</v>
      </c>
      <c r="K512" s="156">
        <v>-85</v>
      </c>
      <c r="L512" s="156" t="e">
        <f>#REF!+J512</f>
        <v>#REF!</v>
      </c>
      <c r="M512" s="156" t="e">
        <f>#REF!+K512</f>
        <v>#REF!</v>
      </c>
      <c r="N512" s="156" t="e">
        <f>#REF!+L512</f>
        <v>#REF!</v>
      </c>
    </row>
    <row r="513" spans="1:14" ht="23.25" hidden="1" customHeight="1" x14ac:dyDescent="0.2">
      <c r="A513" s="158" t="s">
        <v>93</v>
      </c>
      <c r="B513" s="170">
        <v>800</v>
      </c>
      <c r="C513" s="151" t="s">
        <v>185</v>
      </c>
      <c r="D513" s="151" t="s">
        <v>189</v>
      </c>
      <c r="E513" s="159" t="s">
        <v>459</v>
      </c>
      <c r="F513" s="151" t="s">
        <v>94</v>
      </c>
      <c r="G513" s="155"/>
      <c r="H513" s="155"/>
      <c r="I513" s="156">
        <v>-200</v>
      </c>
      <c r="J513" s="156" t="e">
        <f>#REF!+I513</f>
        <v>#REF!</v>
      </c>
      <c r="K513" s="156">
        <v>-200</v>
      </c>
      <c r="L513" s="156" t="e">
        <f>#REF!+J513</f>
        <v>#REF!</v>
      </c>
      <c r="M513" s="156" t="e">
        <f>#REF!+K513</f>
        <v>#REF!</v>
      </c>
      <c r="N513" s="156" t="e">
        <f>#REF!+L513</f>
        <v>#REF!</v>
      </c>
    </row>
    <row r="514" spans="1:14" s="14" customFormat="1" ht="18.75" hidden="1" customHeight="1" x14ac:dyDescent="0.2">
      <c r="A514" s="158" t="s">
        <v>103</v>
      </c>
      <c r="B514" s="151">
        <v>800</v>
      </c>
      <c r="C514" s="151" t="s">
        <v>185</v>
      </c>
      <c r="D514" s="151" t="s">
        <v>189</v>
      </c>
      <c r="E514" s="151" t="s">
        <v>459</v>
      </c>
      <c r="F514" s="151" t="s">
        <v>104</v>
      </c>
      <c r="G514" s="155"/>
      <c r="H514" s="155"/>
      <c r="I514" s="156">
        <v>-17</v>
      </c>
      <c r="J514" s="156" t="e">
        <f>#REF!+I514</f>
        <v>#REF!</v>
      </c>
      <c r="K514" s="156">
        <v>-17</v>
      </c>
      <c r="L514" s="156" t="e">
        <f>#REF!+J514</f>
        <v>#REF!</v>
      </c>
      <c r="M514" s="156" t="e">
        <f>#REF!+K514</f>
        <v>#REF!</v>
      </c>
      <c r="N514" s="156" t="e">
        <f>#REF!+L514</f>
        <v>#REF!</v>
      </c>
    </row>
    <row r="515" spans="1:14" s="14" customFormat="1" ht="33" customHeight="1" x14ac:dyDescent="0.2">
      <c r="A515" s="158" t="s">
        <v>426</v>
      </c>
      <c r="B515" s="151">
        <v>800</v>
      </c>
      <c r="C515" s="151" t="s">
        <v>185</v>
      </c>
      <c r="D515" s="151" t="s">
        <v>189</v>
      </c>
      <c r="E515" s="151" t="s">
        <v>718</v>
      </c>
      <c r="F515" s="151"/>
      <c r="G515" s="164">
        <f>G516+G519</f>
        <v>0</v>
      </c>
      <c r="H515" s="164">
        <f t="shared" ref="H515:N515" si="281">H516</f>
        <v>1495</v>
      </c>
      <c r="I515" s="164">
        <f t="shared" si="281"/>
        <v>0</v>
      </c>
      <c r="J515" s="164">
        <f t="shared" si="281"/>
        <v>1495</v>
      </c>
      <c r="K515" s="164">
        <f t="shared" si="281"/>
        <v>0</v>
      </c>
      <c r="L515" s="164">
        <f t="shared" si="281"/>
        <v>1502</v>
      </c>
      <c r="M515" s="164">
        <f t="shared" si="281"/>
        <v>0</v>
      </c>
      <c r="N515" s="164">
        <f t="shared" si="281"/>
        <v>1502</v>
      </c>
    </row>
    <row r="516" spans="1:14" s="14" customFormat="1" ht="18.75" customHeight="1" x14ac:dyDescent="0.2">
      <c r="A516" s="158" t="s">
        <v>425</v>
      </c>
      <c r="B516" s="151">
        <v>800</v>
      </c>
      <c r="C516" s="151" t="s">
        <v>185</v>
      </c>
      <c r="D516" s="151" t="s">
        <v>189</v>
      </c>
      <c r="E516" s="151" t="s">
        <v>747</v>
      </c>
      <c r="F516" s="151"/>
      <c r="G516" s="155"/>
      <c r="H516" s="156">
        <f>H517+H518</f>
        <v>1495</v>
      </c>
      <c r="I516" s="156">
        <f>I517+I518</f>
        <v>0</v>
      </c>
      <c r="J516" s="156">
        <f>H516+I516</f>
        <v>1495</v>
      </c>
      <c r="K516" s="156">
        <f>K517+K518</f>
        <v>0</v>
      </c>
      <c r="L516" s="156">
        <f>L517+L518</f>
        <v>1502</v>
      </c>
      <c r="M516" s="156">
        <f t="shared" ref="M516:N516" si="282">M517+M518</f>
        <v>0</v>
      </c>
      <c r="N516" s="156">
        <f t="shared" si="282"/>
        <v>1502</v>
      </c>
    </row>
    <row r="517" spans="1:14" s="14" customFormat="1" ht="18.75" customHeight="1" x14ac:dyDescent="0.2">
      <c r="A517" s="158" t="s">
        <v>95</v>
      </c>
      <c r="B517" s="151">
        <v>800</v>
      </c>
      <c r="C517" s="151" t="s">
        <v>185</v>
      </c>
      <c r="D517" s="151" t="s">
        <v>189</v>
      </c>
      <c r="E517" s="151" t="s">
        <v>747</v>
      </c>
      <c r="F517" s="151" t="s">
        <v>96</v>
      </c>
      <c r="G517" s="155"/>
      <c r="H517" s="156">
        <v>1495</v>
      </c>
      <c r="I517" s="156">
        <v>-347</v>
      </c>
      <c r="J517" s="156">
        <f>H517+I517</f>
        <v>1148</v>
      </c>
      <c r="K517" s="156">
        <v>0</v>
      </c>
      <c r="L517" s="156">
        <v>1154</v>
      </c>
      <c r="M517" s="156">
        <v>0</v>
      </c>
      <c r="N517" s="156">
        <v>1154</v>
      </c>
    </row>
    <row r="518" spans="1:14" s="14" customFormat="1" ht="32.25" customHeight="1" x14ac:dyDescent="0.2">
      <c r="A518" s="206" t="s">
        <v>750</v>
      </c>
      <c r="B518" s="151">
        <v>800</v>
      </c>
      <c r="C518" s="151" t="s">
        <v>185</v>
      </c>
      <c r="D518" s="151" t="s">
        <v>189</v>
      </c>
      <c r="E518" s="151" t="s">
        <v>747</v>
      </c>
      <c r="F518" s="151" t="s">
        <v>748</v>
      </c>
      <c r="G518" s="155"/>
      <c r="H518" s="156">
        <v>0</v>
      </c>
      <c r="I518" s="156">
        <v>347</v>
      </c>
      <c r="J518" s="156">
        <f>H518+I518</f>
        <v>347</v>
      </c>
      <c r="K518" s="156">
        <v>0</v>
      </c>
      <c r="L518" s="156">
        <v>348</v>
      </c>
      <c r="M518" s="156">
        <v>0</v>
      </c>
      <c r="N518" s="156">
        <v>348</v>
      </c>
    </row>
    <row r="519" spans="1:14" s="14" customFormat="1" ht="26.25" customHeight="1" x14ac:dyDescent="0.2">
      <c r="A519" s="158" t="s">
        <v>592</v>
      </c>
      <c r="B519" s="151">
        <v>800</v>
      </c>
      <c r="C519" s="151" t="s">
        <v>185</v>
      </c>
      <c r="D519" s="151" t="s">
        <v>189</v>
      </c>
      <c r="E519" s="151" t="s">
        <v>718</v>
      </c>
      <c r="F519" s="151"/>
      <c r="G519" s="164">
        <f>G520+G523+G524+G525+G526</f>
        <v>0</v>
      </c>
      <c r="H519" s="164">
        <f>H520+H521+H522+H523+H524+H525+H526+H527</f>
        <v>1855</v>
      </c>
      <c r="I519" s="164">
        <f>I520+I521+I522+I523+I524+I525+I526+I527</f>
        <v>0</v>
      </c>
      <c r="J519" s="164">
        <f>J520+J521+J522+J523+J524+J525+J526+J527</f>
        <v>1855</v>
      </c>
      <c r="K519" s="164">
        <f>K520+K521+K522+K523+K524+K525+K526+K527+K528</f>
        <v>0</v>
      </c>
      <c r="L519" s="164">
        <f>L520+L521+L522+L523+L524+L525+L526</f>
        <v>1924</v>
      </c>
      <c r="M519" s="164">
        <f t="shared" ref="M519:N519" si="283">M520+M521+M522+M523+M524+M525+M526</f>
        <v>-216</v>
      </c>
      <c r="N519" s="164">
        <f t="shared" si="283"/>
        <v>1708</v>
      </c>
    </row>
    <row r="520" spans="1:14" s="14" customFormat="1" ht="18.75" customHeight="1" x14ac:dyDescent="0.2">
      <c r="A520" s="158" t="s">
        <v>95</v>
      </c>
      <c r="B520" s="151">
        <v>800</v>
      </c>
      <c r="C520" s="151" t="s">
        <v>185</v>
      </c>
      <c r="D520" s="151" t="s">
        <v>189</v>
      </c>
      <c r="E520" s="151" t="s">
        <v>718</v>
      </c>
      <c r="F520" s="151" t="s">
        <v>96</v>
      </c>
      <c r="G520" s="155"/>
      <c r="H520" s="156">
        <v>1384</v>
      </c>
      <c r="I520" s="156">
        <v>-321</v>
      </c>
      <c r="J520" s="156">
        <f>H520+I520</f>
        <v>1063</v>
      </c>
      <c r="K520" s="156">
        <v>0</v>
      </c>
      <c r="L520" s="156">
        <v>1081</v>
      </c>
      <c r="M520" s="156">
        <v>36</v>
      </c>
      <c r="N520" s="156">
        <f>L520+M520</f>
        <v>1117</v>
      </c>
    </row>
    <row r="521" spans="1:14" s="14" customFormat="1" ht="18.75" customHeight="1" x14ac:dyDescent="0.2">
      <c r="A521" s="158" t="s">
        <v>97</v>
      </c>
      <c r="B521" s="151">
        <v>800</v>
      </c>
      <c r="C521" s="151" t="s">
        <v>185</v>
      </c>
      <c r="D521" s="151" t="s">
        <v>189</v>
      </c>
      <c r="E521" s="151" t="s">
        <v>718</v>
      </c>
      <c r="F521" s="151" t="s">
        <v>98</v>
      </c>
      <c r="G521" s="155"/>
      <c r="H521" s="156">
        <v>230</v>
      </c>
      <c r="I521" s="156">
        <v>-200</v>
      </c>
      <c r="J521" s="156">
        <f t="shared" ref="J521:J527" si="284">H521+I521</f>
        <v>30</v>
      </c>
      <c r="K521" s="156">
        <v>0</v>
      </c>
      <c r="L521" s="156">
        <v>20</v>
      </c>
      <c r="M521" s="156">
        <v>-20</v>
      </c>
      <c r="N521" s="156">
        <f t="shared" ref="N521:N526" si="285">L521+M521</f>
        <v>0</v>
      </c>
    </row>
    <row r="522" spans="1:14" s="14" customFormat="1" ht="41.25" customHeight="1" x14ac:dyDescent="0.2">
      <c r="A522" s="206" t="s">
        <v>756</v>
      </c>
      <c r="B522" s="151">
        <v>800</v>
      </c>
      <c r="C522" s="151" t="s">
        <v>185</v>
      </c>
      <c r="D522" s="151" t="s">
        <v>189</v>
      </c>
      <c r="E522" s="151" t="s">
        <v>718</v>
      </c>
      <c r="F522" s="151" t="s">
        <v>755</v>
      </c>
      <c r="G522" s="155"/>
      <c r="H522" s="156">
        <v>0</v>
      </c>
      <c r="I522" s="156">
        <v>200</v>
      </c>
      <c r="J522" s="156">
        <f t="shared" si="284"/>
        <v>200</v>
      </c>
      <c r="K522" s="156">
        <v>0</v>
      </c>
      <c r="L522" s="156">
        <v>200</v>
      </c>
      <c r="M522" s="156">
        <v>4</v>
      </c>
      <c r="N522" s="156">
        <f t="shared" si="285"/>
        <v>204</v>
      </c>
    </row>
    <row r="523" spans="1:14" s="14" customFormat="1" ht="35.25" customHeight="1" x14ac:dyDescent="0.2">
      <c r="A523" s="206" t="s">
        <v>750</v>
      </c>
      <c r="B523" s="151">
        <v>800</v>
      </c>
      <c r="C523" s="151" t="s">
        <v>185</v>
      </c>
      <c r="D523" s="151" t="s">
        <v>189</v>
      </c>
      <c r="E523" s="151" t="s">
        <v>718</v>
      </c>
      <c r="F523" s="151" t="s">
        <v>748</v>
      </c>
      <c r="G523" s="155"/>
      <c r="H523" s="156">
        <v>0</v>
      </c>
      <c r="I523" s="156">
        <v>321</v>
      </c>
      <c r="J523" s="156">
        <f t="shared" si="284"/>
        <v>321</v>
      </c>
      <c r="K523" s="156">
        <v>0</v>
      </c>
      <c r="L523" s="156">
        <v>327</v>
      </c>
      <c r="M523" s="156">
        <v>10</v>
      </c>
      <c r="N523" s="156">
        <f t="shared" si="285"/>
        <v>337</v>
      </c>
    </row>
    <row r="524" spans="1:14" s="14" customFormat="1" ht="18.75" customHeight="1" x14ac:dyDescent="0.2">
      <c r="A524" s="158" t="s">
        <v>99</v>
      </c>
      <c r="B524" s="151">
        <v>800</v>
      </c>
      <c r="C524" s="151" t="s">
        <v>185</v>
      </c>
      <c r="D524" s="151" t="s">
        <v>189</v>
      </c>
      <c r="E524" s="151" t="s">
        <v>718</v>
      </c>
      <c r="F524" s="151" t="s">
        <v>100</v>
      </c>
      <c r="G524" s="155"/>
      <c r="H524" s="156">
        <v>31</v>
      </c>
      <c r="I524" s="156">
        <v>0</v>
      </c>
      <c r="J524" s="156">
        <f t="shared" si="284"/>
        <v>31</v>
      </c>
      <c r="K524" s="156">
        <v>0</v>
      </c>
      <c r="L524" s="156">
        <v>63</v>
      </c>
      <c r="M524" s="156">
        <v>-63</v>
      </c>
      <c r="N524" s="156">
        <f t="shared" si="285"/>
        <v>0</v>
      </c>
    </row>
    <row r="525" spans="1:14" s="14" customFormat="1" ht="18.75" customHeight="1" x14ac:dyDescent="0.2">
      <c r="A525" s="158" t="s">
        <v>93</v>
      </c>
      <c r="B525" s="151">
        <v>800</v>
      </c>
      <c r="C525" s="151" t="s">
        <v>185</v>
      </c>
      <c r="D525" s="151" t="s">
        <v>189</v>
      </c>
      <c r="E525" s="151" t="s">
        <v>718</v>
      </c>
      <c r="F525" s="151" t="s">
        <v>94</v>
      </c>
      <c r="G525" s="155"/>
      <c r="H525" s="156">
        <v>200</v>
      </c>
      <c r="I525" s="156">
        <v>0</v>
      </c>
      <c r="J525" s="156">
        <f t="shared" si="284"/>
        <v>200</v>
      </c>
      <c r="K525" s="156">
        <v>0</v>
      </c>
      <c r="L525" s="156">
        <v>230</v>
      </c>
      <c r="M525" s="156">
        <v>-180</v>
      </c>
      <c r="N525" s="156">
        <f t="shared" si="285"/>
        <v>50</v>
      </c>
    </row>
    <row r="526" spans="1:14" s="14" customFormat="1" ht="18.75" customHeight="1" x14ac:dyDescent="0.2">
      <c r="A526" s="158" t="s">
        <v>103</v>
      </c>
      <c r="B526" s="151">
        <v>800</v>
      </c>
      <c r="C526" s="151" t="s">
        <v>185</v>
      </c>
      <c r="D526" s="151" t="s">
        <v>189</v>
      </c>
      <c r="E526" s="151" t="s">
        <v>718</v>
      </c>
      <c r="F526" s="151" t="s">
        <v>104</v>
      </c>
      <c r="G526" s="155"/>
      <c r="H526" s="156">
        <v>10</v>
      </c>
      <c r="I526" s="156">
        <v>-0.62</v>
      </c>
      <c r="J526" s="156">
        <f t="shared" si="284"/>
        <v>9.3800000000000008</v>
      </c>
      <c r="K526" s="156">
        <v>-0.04</v>
      </c>
      <c r="L526" s="156">
        <v>3</v>
      </c>
      <c r="M526" s="156">
        <v>-3</v>
      </c>
      <c r="N526" s="156">
        <f t="shared" si="285"/>
        <v>0</v>
      </c>
    </row>
    <row r="527" spans="1:14" s="14" customFormat="1" ht="18.75" hidden="1" customHeight="1" x14ac:dyDescent="0.2">
      <c r="A527" s="158" t="s">
        <v>376</v>
      </c>
      <c r="B527" s="151">
        <v>800</v>
      </c>
      <c r="C527" s="151" t="s">
        <v>185</v>
      </c>
      <c r="D527" s="151" t="s">
        <v>189</v>
      </c>
      <c r="E527" s="151" t="s">
        <v>718</v>
      </c>
      <c r="F527" s="151" t="s">
        <v>106</v>
      </c>
      <c r="G527" s="155"/>
      <c r="H527" s="156">
        <v>0</v>
      </c>
      <c r="I527" s="156">
        <v>0.62</v>
      </c>
      <c r="J527" s="156">
        <f t="shared" si="284"/>
        <v>0.62</v>
      </c>
      <c r="K527" s="156">
        <v>0</v>
      </c>
      <c r="L527" s="156">
        <v>0</v>
      </c>
      <c r="M527" s="156"/>
      <c r="N527" s="156">
        <v>0</v>
      </c>
    </row>
    <row r="528" spans="1:14" s="14" customFormat="1" ht="18.75" hidden="1" customHeight="1" x14ac:dyDescent="0.2">
      <c r="A528" s="158" t="s">
        <v>758</v>
      </c>
      <c r="B528" s="151">
        <v>800</v>
      </c>
      <c r="C528" s="151" t="s">
        <v>185</v>
      </c>
      <c r="D528" s="151" t="s">
        <v>189</v>
      </c>
      <c r="E528" s="151" t="s">
        <v>718</v>
      </c>
      <c r="F528" s="151" t="s">
        <v>757</v>
      </c>
      <c r="G528" s="155"/>
      <c r="H528" s="156"/>
      <c r="I528" s="156"/>
      <c r="J528" s="156"/>
      <c r="K528" s="156">
        <v>0.04</v>
      </c>
      <c r="L528" s="156">
        <v>0</v>
      </c>
      <c r="M528" s="156"/>
      <c r="N528" s="156">
        <v>0</v>
      </c>
    </row>
    <row r="529" spans="1:14" s="14" customFormat="1" ht="30.75" customHeight="1" x14ac:dyDescent="0.2">
      <c r="A529" s="235" t="s">
        <v>194</v>
      </c>
      <c r="B529" s="149" t="s">
        <v>570</v>
      </c>
      <c r="C529" s="149" t="s">
        <v>185</v>
      </c>
      <c r="D529" s="149" t="s">
        <v>195</v>
      </c>
      <c r="E529" s="149"/>
      <c r="F529" s="151"/>
      <c r="G529" s="156">
        <f>G530+G536</f>
        <v>0</v>
      </c>
      <c r="H529" s="156">
        <f t="shared" ref="H529:L529" si="286">H536</f>
        <v>1079.5</v>
      </c>
      <c r="I529" s="156">
        <f t="shared" si="286"/>
        <v>0</v>
      </c>
      <c r="J529" s="156">
        <f t="shared" si="286"/>
        <v>1079.5</v>
      </c>
      <c r="K529" s="156">
        <f t="shared" si="286"/>
        <v>0</v>
      </c>
      <c r="L529" s="156">
        <f t="shared" si="286"/>
        <v>1066</v>
      </c>
      <c r="M529" s="156">
        <f t="shared" ref="M529:N529" si="287">M536</f>
        <v>-109</v>
      </c>
      <c r="N529" s="156">
        <f t="shared" si="287"/>
        <v>957</v>
      </c>
    </row>
    <row r="530" spans="1:14" ht="21" hidden="1" customHeight="1" x14ac:dyDescent="0.2">
      <c r="A530" s="158" t="s">
        <v>425</v>
      </c>
      <c r="B530" s="170">
        <v>800</v>
      </c>
      <c r="C530" s="151" t="s">
        <v>185</v>
      </c>
      <c r="D530" s="151" t="s">
        <v>195</v>
      </c>
      <c r="E530" s="159" t="s">
        <v>458</v>
      </c>
      <c r="F530" s="151"/>
      <c r="G530" s="155"/>
      <c r="H530" s="155"/>
      <c r="I530" s="156">
        <f>I531+I532+I533+I534+I535</f>
        <v>-836</v>
      </c>
      <c r="J530" s="156" t="e">
        <f>J531+J532+J533+J534+J535</f>
        <v>#REF!</v>
      </c>
      <c r="K530" s="156">
        <f>K531+K532+K533+K534+K535</f>
        <v>-836</v>
      </c>
      <c r="L530" s="156" t="e">
        <f>L531+L532+L533+L534+L535</f>
        <v>#REF!</v>
      </c>
      <c r="M530" s="156" t="e">
        <f t="shared" ref="M530:N530" si="288">M531+M532+M533+M534+M535</f>
        <v>#REF!</v>
      </c>
      <c r="N530" s="156" t="e">
        <f t="shared" si="288"/>
        <v>#REF!</v>
      </c>
    </row>
    <row r="531" spans="1:14" ht="13.5" hidden="1" customHeight="1" x14ac:dyDescent="0.2">
      <c r="A531" s="158" t="s">
        <v>95</v>
      </c>
      <c r="B531" s="170">
        <v>800</v>
      </c>
      <c r="C531" s="151" t="s">
        <v>185</v>
      </c>
      <c r="D531" s="151" t="s">
        <v>195</v>
      </c>
      <c r="E531" s="159" t="s">
        <v>458</v>
      </c>
      <c r="F531" s="151" t="s">
        <v>96</v>
      </c>
      <c r="G531" s="155"/>
      <c r="H531" s="155"/>
      <c r="I531" s="156">
        <v>-750</v>
      </c>
      <c r="J531" s="156" t="e">
        <f>#REF!+I531</f>
        <v>#REF!</v>
      </c>
      <c r="K531" s="156">
        <v>-750</v>
      </c>
      <c r="L531" s="156" t="e">
        <f>#REF!+J531</f>
        <v>#REF!</v>
      </c>
      <c r="M531" s="156" t="e">
        <f>#REF!+K531</f>
        <v>#REF!</v>
      </c>
      <c r="N531" s="156" t="e">
        <f>#REF!+L531</f>
        <v>#REF!</v>
      </c>
    </row>
    <row r="532" spans="1:14" ht="13.5" hidden="1" customHeight="1" x14ac:dyDescent="0.2">
      <c r="A532" s="158" t="s">
        <v>97</v>
      </c>
      <c r="B532" s="170">
        <v>800</v>
      </c>
      <c r="C532" s="151" t="s">
        <v>185</v>
      </c>
      <c r="D532" s="151" t="s">
        <v>195</v>
      </c>
      <c r="E532" s="159" t="s">
        <v>458</v>
      </c>
      <c r="F532" s="170" t="s">
        <v>98</v>
      </c>
      <c r="G532" s="155"/>
      <c r="H532" s="155"/>
      <c r="I532" s="156">
        <v>-36</v>
      </c>
      <c r="J532" s="156" t="e">
        <f>#REF!+I532</f>
        <v>#REF!</v>
      </c>
      <c r="K532" s="156">
        <v>-36</v>
      </c>
      <c r="L532" s="156" t="e">
        <f>#REF!+J532</f>
        <v>#REF!</v>
      </c>
      <c r="M532" s="156" t="e">
        <f>#REF!+K532</f>
        <v>#REF!</v>
      </c>
      <c r="N532" s="156" t="e">
        <f>#REF!+L532</f>
        <v>#REF!</v>
      </c>
    </row>
    <row r="533" spans="1:14" ht="27" hidden="1" customHeight="1" x14ac:dyDescent="0.2">
      <c r="A533" s="158" t="s">
        <v>99</v>
      </c>
      <c r="B533" s="170">
        <v>800</v>
      </c>
      <c r="C533" s="151" t="s">
        <v>185</v>
      </c>
      <c r="D533" s="151" t="s">
        <v>195</v>
      </c>
      <c r="E533" s="159" t="s">
        <v>458</v>
      </c>
      <c r="F533" s="151" t="s">
        <v>100</v>
      </c>
      <c r="G533" s="155"/>
      <c r="H533" s="155"/>
      <c r="I533" s="156">
        <v>0</v>
      </c>
      <c r="J533" s="156" t="e">
        <f>#REF!+I533</f>
        <v>#REF!</v>
      </c>
      <c r="K533" s="156">
        <v>0</v>
      </c>
      <c r="L533" s="156" t="e">
        <f>#REF!+J533</f>
        <v>#REF!</v>
      </c>
      <c r="M533" s="156" t="e">
        <f>#REF!+K533</f>
        <v>#REF!</v>
      </c>
      <c r="N533" s="156" t="e">
        <f>#REF!+L533</f>
        <v>#REF!</v>
      </c>
    </row>
    <row r="534" spans="1:14" ht="20.25" hidden="1" customHeight="1" x14ac:dyDescent="0.2">
      <c r="A534" s="158" t="s">
        <v>93</v>
      </c>
      <c r="B534" s="170">
        <v>800</v>
      </c>
      <c r="C534" s="151" t="s">
        <v>185</v>
      </c>
      <c r="D534" s="151" t="s">
        <v>195</v>
      </c>
      <c r="E534" s="159" t="s">
        <v>458</v>
      </c>
      <c r="F534" s="151" t="s">
        <v>94</v>
      </c>
      <c r="G534" s="155"/>
      <c r="H534" s="155"/>
      <c r="I534" s="156">
        <v>-50</v>
      </c>
      <c r="J534" s="156" t="e">
        <f>#REF!+I534</f>
        <v>#REF!</v>
      </c>
      <c r="K534" s="156">
        <v>-50</v>
      </c>
      <c r="L534" s="156" t="e">
        <f>#REF!+J534</f>
        <v>#REF!</v>
      </c>
      <c r="M534" s="156" t="e">
        <f>#REF!+K534</f>
        <v>#REF!</v>
      </c>
      <c r="N534" s="156" t="e">
        <f>#REF!+L534</f>
        <v>#REF!</v>
      </c>
    </row>
    <row r="535" spans="1:14" ht="13.5" hidden="1" customHeight="1" x14ac:dyDescent="0.2">
      <c r="A535" s="158" t="s">
        <v>103</v>
      </c>
      <c r="B535" s="151">
        <v>800</v>
      </c>
      <c r="C535" s="151" t="s">
        <v>185</v>
      </c>
      <c r="D535" s="151" t="s">
        <v>195</v>
      </c>
      <c r="E535" s="159" t="s">
        <v>458</v>
      </c>
      <c r="F535" s="151" t="s">
        <v>104</v>
      </c>
      <c r="G535" s="155"/>
      <c r="H535" s="155"/>
      <c r="I535" s="156">
        <v>0</v>
      </c>
      <c r="J535" s="156">
        <f>G535+I535</f>
        <v>0</v>
      </c>
      <c r="K535" s="156">
        <v>0</v>
      </c>
      <c r="L535" s="156">
        <f>H535+J535</f>
        <v>0</v>
      </c>
      <c r="M535" s="156">
        <f t="shared" ref="M535:N535" si="289">I535+K535</f>
        <v>0</v>
      </c>
      <c r="N535" s="156">
        <f t="shared" si="289"/>
        <v>0</v>
      </c>
    </row>
    <row r="536" spans="1:14" ht="19.5" customHeight="1" x14ac:dyDescent="0.2">
      <c r="A536" s="158" t="s">
        <v>425</v>
      </c>
      <c r="B536" s="151">
        <v>800</v>
      </c>
      <c r="C536" s="151" t="s">
        <v>185</v>
      </c>
      <c r="D536" s="151" t="s">
        <v>195</v>
      </c>
      <c r="E536" s="159" t="s">
        <v>718</v>
      </c>
      <c r="F536" s="151"/>
      <c r="G536" s="164">
        <f>G537+G539+G541</f>
        <v>0</v>
      </c>
      <c r="H536" s="164">
        <f>H537+H538+H539+H541</f>
        <v>1079.5</v>
      </c>
      <c r="I536" s="164">
        <f>I537+I538+I539+I541</f>
        <v>0</v>
      </c>
      <c r="J536" s="164">
        <f>J537+J538+J539+J541</f>
        <v>1079.5</v>
      </c>
      <c r="K536" s="164">
        <f>K537+K538+K539+K541+K540</f>
        <v>0</v>
      </c>
      <c r="L536" s="164">
        <f>L537+L538+L539+L540+L541</f>
        <v>1066</v>
      </c>
      <c r="M536" s="164">
        <f t="shared" ref="M536:N536" si="290">M537+M538+M539+M540+M541</f>
        <v>-109</v>
      </c>
      <c r="N536" s="164">
        <f t="shared" si="290"/>
        <v>957</v>
      </c>
    </row>
    <row r="537" spans="1:14" ht="13.5" customHeight="1" x14ac:dyDescent="0.2">
      <c r="A537" s="158" t="s">
        <v>95</v>
      </c>
      <c r="B537" s="151">
        <v>800</v>
      </c>
      <c r="C537" s="151" t="s">
        <v>185</v>
      </c>
      <c r="D537" s="151" t="s">
        <v>195</v>
      </c>
      <c r="E537" s="159" t="s">
        <v>718</v>
      </c>
      <c r="F537" s="151" t="s">
        <v>96</v>
      </c>
      <c r="G537" s="155"/>
      <c r="H537" s="156">
        <v>1033.3</v>
      </c>
      <c r="I537" s="156">
        <v>-240</v>
      </c>
      <c r="J537" s="156">
        <f>H537+I537</f>
        <v>793.3</v>
      </c>
      <c r="K537" s="156">
        <v>0</v>
      </c>
      <c r="L537" s="156">
        <v>770</v>
      </c>
      <c r="M537" s="156">
        <v>-35</v>
      </c>
      <c r="N537" s="156">
        <f>L537+M537</f>
        <v>735</v>
      </c>
    </row>
    <row r="538" spans="1:14" ht="31.5" customHeight="1" x14ac:dyDescent="0.2">
      <c r="A538" s="206" t="s">
        <v>750</v>
      </c>
      <c r="B538" s="151">
        <v>800</v>
      </c>
      <c r="C538" s="151" t="s">
        <v>185</v>
      </c>
      <c r="D538" s="151" t="s">
        <v>195</v>
      </c>
      <c r="E538" s="159" t="s">
        <v>718</v>
      </c>
      <c r="F538" s="151" t="s">
        <v>748</v>
      </c>
      <c r="G538" s="155"/>
      <c r="H538" s="156">
        <v>0</v>
      </c>
      <c r="I538" s="156">
        <v>240</v>
      </c>
      <c r="J538" s="156">
        <f>H538+I538</f>
        <v>240</v>
      </c>
      <c r="K538" s="156">
        <v>0</v>
      </c>
      <c r="L538" s="156">
        <v>233</v>
      </c>
      <c r="M538" s="156">
        <v>-11</v>
      </c>
      <c r="N538" s="156">
        <f t="shared" ref="N538:N541" si="291">L538+M538</f>
        <v>222</v>
      </c>
    </row>
    <row r="539" spans="1:14" ht="13.5" customHeight="1" x14ac:dyDescent="0.2">
      <c r="A539" s="158" t="s">
        <v>97</v>
      </c>
      <c r="B539" s="151">
        <v>800</v>
      </c>
      <c r="C539" s="151" t="s">
        <v>185</v>
      </c>
      <c r="D539" s="151" t="s">
        <v>195</v>
      </c>
      <c r="E539" s="159" t="s">
        <v>718</v>
      </c>
      <c r="F539" s="151" t="s">
        <v>98</v>
      </c>
      <c r="G539" s="155"/>
      <c r="H539" s="156">
        <v>20</v>
      </c>
      <c r="I539" s="156">
        <v>0</v>
      </c>
      <c r="J539" s="156">
        <f>H539+I539</f>
        <v>20</v>
      </c>
      <c r="K539" s="156">
        <v>0</v>
      </c>
      <c r="L539" s="156">
        <v>20</v>
      </c>
      <c r="M539" s="156">
        <v>-20</v>
      </c>
      <c r="N539" s="156">
        <f t="shared" si="291"/>
        <v>0</v>
      </c>
    </row>
    <row r="540" spans="1:14" ht="13.5" customHeight="1" x14ac:dyDescent="0.2">
      <c r="A540" s="158" t="s">
        <v>99</v>
      </c>
      <c r="B540" s="151">
        <v>800</v>
      </c>
      <c r="C540" s="151" t="s">
        <v>185</v>
      </c>
      <c r="D540" s="151" t="s">
        <v>195</v>
      </c>
      <c r="E540" s="159" t="s">
        <v>718</v>
      </c>
      <c r="F540" s="151" t="s">
        <v>100</v>
      </c>
      <c r="G540" s="155"/>
      <c r="H540" s="156"/>
      <c r="I540" s="156"/>
      <c r="J540" s="156"/>
      <c r="K540" s="156">
        <v>6.2</v>
      </c>
      <c r="L540" s="156">
        <v>13</v>
      </c>
      <c r="M540" s="156">
        <v>-13</v>
      </c>
      <c r="N540" s="156">
        <f t="shared" si="291"/>
        <v>0</v>
      </c>
    </row>
    <row r="541" spans="1:14" ht="21.75" customHeight="1" x14ac:dyDescent="0.2">
      <c r="A541" s="158" t="s">
        <v>93</v>
      </c>
      <c r="B541" s="151">
        <v>800</v>
      </c>
      <c r="C541" s="151" t="s">
        <v>185</v>
      </c>
      <c r="D541" s="151" t="s">
        <v>195</v>
      </c>
      <c r="E541" s="159" t="s">
        <v>718</v>
      </c>
      <c r="F541" s="151" t="s">
        <v>94</v>
      </c>
      <c r="G541" s="155"/>
      <c r="H541" s="156">
        <v>26.2</v>
      </c>
      <c r="I541" s="156">
        <v>0</v>
      </c>
      <c r="J541" s="156">
        <f>H541+I541</f>
        <v>26.2</v>
      </c>
      <c r="K541" s="156">
        <v>-6.2</v>
      </c>
      <c r="L541" s="156">
        <v>30</v>
      </c>
      <c r="M541" s="156">
        <v>-30</v>
      </c>
      <c r="N541" s="156">
        <f t="shared" si="291"/>
        <v>0</v>
      </c>
    </row>
    <row r="542" spans="1:14" s="11" customFormat="1" ht="15.75" x14ac:dyDescent="0.2">
      <c r="A542" s="293" t="s">
        <v>291</v>
      </c>
      <c r="B542" s="287"/>
      <c r="C542" s="287"/>
      <c r="D542" s="287"/>
      <c r="E542" s="287"/>
      <c r="F542" s="287"/>
      <c r="G542" s="144" t="e">
        <f>G543+G767+G816+G850+G944+G948+G975+G942</f>
        <v>#REF!</v>
      </c>
      <c r="H542" s="144" t="e">
        <f>H543+H767+H816+H850+H944+H948+H975+H939</f>
        <v>#REF!</v>
      </c>
      <c r="I542" s="144" t="e">
        <f>I543+I767+I816+I850+I944+I948+I975+I939</f>
        <v>#REF!</v>
      </c>
      <c r="J542" s="144" t="e">
        <f>J543+J767+J816+J850+J944+J948+J975+J939</f>
        <v>#REF!</v>
      </c>
      <c r="K542" s="144" t="e">
        <f>K543+K767+K816+K850+K944+K948+K975+K939</f>
        <v>#REF!</v>
      </c>
      <c r="L542" s="144">
        <f>L543+L767+L816+L850+L939+L944+L948+L975</f>
        <v>60197.549999999996</v>
      </c>
      <c r="M542" s="144">
        <f>M543+M767+M816+M850+M939+M944+M948+M975</f>
        <v>-6854.35</v>
      </c>
      <c r="N542" s="144">
        <f>N543+N767+N816+N850+N939+N944+N948+N975</f>
        <v>53343.199999999997</v>
      </c>
    </row>
    <row r="543" spans="1:14" s="13" customFormat="1" ht="14.25" x14ac:dyDescent="0.2">
      <c r="A543" s="235" t="s">
        <v>72</v>
      </c>
      <c r="B543" s="148">
        <v>801</v>
      </c>
      <c r="C543" s="148" t="s">
        <v>292</v>
      </c>
      <c r="D543" s="148"/>
      <c r="E543" s="148"/>
      <c r="F543" s="148"/>
      <c r="G543" s="160" t="e">
        <f>G544+G555+G613+G616+G619+G631</f>
        <v>#REF!</v>
      </c>
      <c r="H543" s="160">
        <f>H544+H555+H613+H616+H619+H631</f>
        <v>32015.550000000003</v>
      </c>
      <c r="I543" s="160">
        <f>I544+I555+I613+I616+I619+I631</f>
        <v>264.52999999999929</v>
      </c>
      <c r="J543" s="160">
        <f>J544+J555+J613+J616+J619+J631</f>
        <v>32280.085000000003</v>
      </c>
      <c r="K543" s="160">
        <f>K544+K555+K613+K616+K619+K631</f>
        <v>-413.86</v>
      </c>
      <c r="L543" s="160">
        <f>L544+L555+L619+L631+L613+L616</f>
        <v>31297.100000000002</v>
      </c>
      <c r="M543" s="160">
        <f t="shared" ref="M543:N543" si="292">M544+M555+M619+M631+M613+M616</f>
        <v>-2181.3000000000002</v>
      </c>
      <c r="N543" s="160">
        <f t="shared" si="292"/>
        <v>29115.8</v>
      </c>
    </row>
    <row r="544" spans="1:14" ht="30" customHeight="1" x14ac:dyDescent="0.2">
      <c r="A544" s="235" t="s">
        <v>186</v>
      </c>
      <c r="B544" s="148">
        <v>801</v>
      </c>
      <c r="C544" s="148" t="s">
        <v>292</v>
      </c>
      <c r="D544" s="149" t="s">
        <v>187</v>
      </c>
      <c r="E544" s="148"/>
      <c r="F544" s="148"/>
      <c r="G544" s="156">
        <f>G548+G550</f>
        <v>0</v>
      </c>
      <c r="H544" s="174">
        <f t="shared" ref="H544:L544" si="293">H550</f>
        <v>2007</v>
      </c>
      <c r="I544" s="174">
        <f t="shared" si="293"/>
        <v>0</v>
      </c>
      <c r="J544" s="174">
        <f t="shared" si="293"/>
        <v>2007</v>
      </c>
      <c r="K544" s="174">
        <f t="shared" si="293"/>
        <v>0</v>
      </c>
      <c r="L544" s="174">
        <f t="shared" si="293"/>
        <v>2008</v>
      </c>
      <c r="M544" s="174">
        <f t="shared" ref="M544:N544" si="294">M550</f>
        <v>0</v>
      </c>
      <c r="N544" s="174">
        <f t="shared" si="294"/>
        <v>2008</v>
      </c>
    </row>
    <row r="545" spans="1:14" ht="27" hidden="1" customHeight="1" x14ac:dyDescent="0.2">
      <c r="A545" s="158" t="s">
        <v>123</v>
      </c>
      <c r="B545" s="170">
        <v>801</v>
      </c>
      <c r="C545" s="170" t="s">
        <v>292</v>
      </c>
      <c r="D545" s="151" t="s">
        <v>187</v>
      </c>
      <c r="E545" s="159" t="s">
        <v>312</v>
      </c>
      <c r="F545" s="170"/>
      <c r="G545" s="155"/>
      <c r="H545" s="155"/>
      <c r="I545" s="156">
        <f t="shared" ref="I545:N546" si="295">I546</f>
        <v>-2032.4</v>
      </c>
      <c r="J545" s="156">
        <f t="shared" si="295"/>
        <v>-2032.4</v>
      </c>
      <c r="K545" s="156">
        <f t="shared" si="295"/>
        <v>-2032.4</v>
      </c>
      <c r="L545" s="156">
        <f t="shared" si="295"/>
        <v>-2032.4</v>
      </c>
      <c r="M545" s="156">
        <f t="shared" si="295"/>
        <v>-4064.8</v>
      </c>
      <c r="N545" s="156">
        <f t="shared" si="295"/>
        <v>-4064.8</v>
      </c>
    </row>
    <row r="546" spans="1:14" ht="15" hidden="1" x14ac:dyDescent="0.2">
      <c r="A546" s="158" t="s">
        <v>293</v>
      </c>
      <c r="B546" s="170">
        <v>801</v>
      </c>
      <c r="C546" s="170" t="s">
        <v>292</v>
      </c>
      <c r="D546" s="151" t="s">
        <v>187</v>
      </c>
      <c r="E546" s="159" t="s">
        <v>294</v>
      </c>
      <c r="F546" s="170"/>
      <c r="G546" s="155"/>
      <c r="H546" s="155"/>
      <c r="I546" s="156">
        <f t="shared" si="295"/>
        <v>-2032.4</v>
      </c>
      <c r="J546" s="156">
        <f t="shared" si="295"/>
        <v>-2032.4</v>
      </c>
      <c r="K546" s="156">
        <f t="shared" si="295"/>
        <v>-2032.4</v>
      </c>
      <c r="L546" s="156">
        <f t="shared" si="295"/>
        <v>-2032.4</v>
      </c>
      <c r="M546" s="156">
        <f t="shared" si="295"/>
        <v>-4064.8</v>
      </c>
      <c r="N546" s="156">
        <f t="shared" si="295"/>
        <v>-4064.8</v>
      </c>
    </row>
    <row r="547" spans="1:14" ht="15" hidden="1" x14ac:dyDescent="0.2">
      <c r="A547" s="158" t="s">
        <v>95</v>
      </c>
      <c r="B547" s="170">
        <v>801</v>
      </c>
      <c r="C547" s="170" t="s">
        <v>292</v>
      </c>
      <c r="D547" s="151" t="s">
        <v>187</v>
      </c>
      <c r="E547" s="159" t="s">
        <v>294</v>
      </c>
      <c r="F547" s="151" t="s">
        <v>96</v>
      </c>
      <c r="G547" s="155"/>
      <c r="H547" s="155"/>
      <c r="I547" s="156">
        <v>-2032.4</v>
      </c>
      <c r="J547" s="156">
        <f>G547+I547</f>
        <v>-2032.4</v>
      </c>
      <c r="K547" s="156">
        <v>-2032.4</v>
      </c>
      <c r="L547" s="156">
        <f>H547+J547</f>
        <v>-2032.4</v>
      </c>
      <c r="M547" s="156">
        <f t="shared" ref="M547:N547" si="296">I547+K547</f>
        <v>-4064.8</v>
      </c>
      <c r="N547" s="156">
        <f t="shared" si="296"/>
        <v>-4064.8</v>
      </c>
    </row>
    <row r="548" spans="1:14" ht="18" hidden="1" customHeight="1" x14ac:dyDescent="0.2">
      <c r="A548" s="158" t="s">
        <v>477</v>
      </c>
      <c r="B548" s="170">
        <v>801</v>
      </c>
      <c r="C548" s="170" t="s">
        <v>292</v>
      </c>
      <c r="D548" s="151" t="s">
        <v>187</v>
      </c>
      <c r="E548" s="159" t="s">
        <v>439</v>
      </c>
      <c r="F548" s="151"/>
      <c r="G548" s="155"/>
      <c r="H548" s="155"/>
      <c r="I548" s="156">
        <f>I549</f>
        <v>-2109.1999999999998</v>
      </c>
      <c r="J548" s="156" t="e">
        <f>J549</f>
        <v>#REF!</v>
      </c>
      <c r="K548" s="156">
        <f>K549</f>
        <v>-2109.1999999999998</v>
      </c>
      <c r="L548" s="156" t="e">
        <f>L549</f>
        <v>#REF!</v>
      </c>
      <c r="M548" s="156" t="e">
        <f t="shared" ref="M548:N548" si="297">M549</f>
        <v>#REF!</v>
      </c>
      <c r="N548" s="156" t="e">
        <f t="shared" si="297"/>
        <v>#REF!</v>
      </c>
    </row>
    <row r="549" spans="1:14" ht="12.75" hidden="1" customHeight="1" x14ac:dyDescent="0.2">
      <c r="A549" s="158" t="s">
        <v>95</v>
      </c>
      <c r="B549" s="170">
        <v>801</v>
      </c>
      <c r="C549" s="170" t="s">
        <v>292</v>
      </c>
      <c r="D549" s="151" t="s">
        <v>187</v>
      </c>
      <c r="E549" s="159" t="s">
        <v>439</v>
      </c>
      <c r="F549" s="151" t="s">
        <v>96</v>
      </c>
      <c r="G549" s="155"/>
      <c r="H549" s="155"/>
      <c r="I549" s="156">
        <v>-2109.1999999999998</v>
      </c>
      <c r="J549" s="156" t="e">
        <f>#REF!+I549</f>
        <v>#REF!</v>
      </c>
      <c r="K549" s="156">
        <v>-2109.1999999999998</v>
      </c>
      <c r="L549" s="156" t="e">
        <f>#REF!+J549</f>
        <v>#REF!</v>
      </c>
      <c r="M549" s="156" t="e">
        <f>#REF!+K549</f>
        <v>#REF!</v>
      </c>
      <c r="N549" s="156" t="e">
        <f>#REF!+L549</f>
        <v>#REF!</v>
      </c>
    </row>
    <row r="550" spans="1:14" ht="12.75" customHeight="1" x14ac:dyDescent="0.2">
      <c r="A550" s="158" t="s">
        <v>477</v>
      </c>
      <c r="B550" s="170">
        <v>801</v>
      </c>
      <c r="C550" s="170" t="s">
        <v>292</v>
      </c>
      <c r="D550" s="151" t="s">
        <v>187</v>
      </c>
      <c r="E550" s="159" t="s">
        <v>719</v>
      </c>
      <c r="F550" s="151"/>
      <c r="G550" s="155"/>
      <c r="H550" s="156">
        <f t="shared" ref="H550:K550" si="298">H551+H552</f>
        <v>2007</v>
      </c>
      <c r="I550" s="156">
        <f t="shared" si="298"/>
        <v>0</v>
      </c>
      <c r="J550" s="156">
        <f t="shared" si="298"/>
        <v>2007</v>
      </c>
      <c r="K550" s="156">
        <f t="shared" si="298"/>
        <v>0</v>
      </c>
      <c r="L550" s="156">
        <f>L551+L552+L553+L554</f>
        <v>2008</v>
      </c>
      <c r="M550" s="156">
        <f t="shared" ref="M550:N550" si="299">M551+M552+M553+M554</f>
        <v>0</v>
      </c>
      <c r="N550" s="156">
        <f t="shared" si="299"/>
        <v>2008</v>
      </c>
    </row>
    <row r="551" spans="1:14" ht="12.75" customHeight="1" x14ac:dyDescent="0.2">
      <c r="A551" s="158" t="s">
        <v>95</v>
      </c>
      <c r="B551" s="170">
        <v>801</v>
      </c>
      <c r="C551" s="170" t="s">
        <v>292</v>
      </c>
      <c r="D551" s="151" t="s">
        <v>187</v>
      </c>
      <c r="E551" s="159" t="s">
        <v>719</v>
      </c>
      <c r="F551" s="151" t="s">
        <v>96</v>
      </c>
      <c r="G551" s="155"/>
      <c r="H551" s="156">
        <v>2007</v>
      </c>
      <c r="I551" s="156">
        <v>-465.29</v>
      </c>
      <c r="J551" s="156">
        <f>H551+I551</f>
        <v>1541.71</v>
      </c>
      <c r="K551" s="156">
        <v>0</v>
      </c>
      <c r="L551" s="156">
        <v>1542</v>
      </c>
      <c r="M551" s="156">
        <v>0</v>
      </c>
      <c r="N551" s="156">
        <f>L551+M551</f>
        <v>1542</v>
      </c>
    </row>
    <row r="552" spans="1:14" ht="33" customHeight="1" x14ac:dyDescent="0.2">
      <c r="A552" s="206" t="s">
        <v>750</v>
      </c>
      <c r="B552" s="170">
        <v>801</v>
      </c>
      <c r="C552" s="170" t="s">
        <v>292</v>
      </c>
      <c r="D552" s="151" t="s">
        <v>187</v>
      </c>
      <c r="E552" s="159" t="s">
        <v>719</v>
      </c>
      <c r="F552" s="151" t="s">
        <v>748</v>
      </c>
      <c r="G552" s="155"/>
      <c r="H552" s="156">
        <v>0</v>
      </c>
      <c r="I552" s="156">
        <v>465.29</v>
      </c>
      <c r="J552" s="156">
        <f>H552+I552</f>
        <v>465.29</v>
      </c>
      <c r="K552" s="156">
        <v>0</v>
      </c>
      <c r="L552" s="156">
        <v>466</v>
      </c>
      <c r="M552" s="156">
        <v>0</v>
      </c>
      <c r="N552" s="156">
        <f>L552+M552</f>
        <v>466</v>
      </c>
    </row>
    <row r="553" spans="1:14" ht="19.5" hidden="1" customHeight="1" x14ac:dyDescent="0.2">
      <c r="A553" s="230" t="s">
        <v>95</v>
      </c>
      <c r="B553" s="170">
        <v>801</v>
      </c>
      <c r="C553" s="170" t="s">
        <v>292</v>
      </c>
      <c r="D553" s="151" t="s">
        <v>187</v>
      </c>
      <c r="E553" s="159" t="s">
        <v>854</v>
      </c>
      <c r="F553" s="151" t="s">
        <v>96</v>
      </c>
      <c r="G553" s="227"/>
      <c r="H553" s="231"/>
      <c r="I553" s="231"/>
      <c r="J553" s="231"/>
      <c r="K553" s="231"/>
      <c r="L553" s="156">
        <v>0</v>
      </c>
      <c r="M553" s="156">
        <v>0</v>
      </c>
      <c r="N553" s="156">
        <f t="shared" ref="N553:N554" si="300">L553+M553</f>
        <v>0</v>
      </c>
    </row>
    <row r="554" spans="1:14" ht="33" hidden="1" customHeight="1" x14ac:dyDescent="0.2">
      <c r="A554" s="206" t="s">
        <v>750</v>
      </c>
      <c r="B554" s="170">
        <v>801</v>
      </c>
      <c r="C554" s="170" t="s">
        <v>292</v>
      </c>
      <c r="D554" s="151" t="s">
        <v>187</v>
      </c>
      <c r="E554" s="159" t="s">
        <v>854</v>
      </c>
      <c r="F554" s="151" t="s">
        <v>748</v>
      </c>
      <c r="G554" s="155">
        <v>129</v>
      </c>
      <c r="H554" s="156"/>
      <c r="I554" s="156"/>
      <c r="J554" s="156"/>
      <c r="K554" s="156"/>
      <c r="L554" s="156">
        <v>0</v>
      </c>
      <c r="M554" s="156">
        <v>0</v>
      </c>
      <c r="N554" s="156">
        <f t="shared" si="300"/>
        <v>0</v>
      </c>
    </row>
    <row r="555" spans="1:14" s="13" customFormat="1" ht="41.25" customHeight="1" x14ac:dyDescent="0.2">
      <c r="A555" s="235" t="s">
        <v>190</v>
      </c>
      <c r="B555" s="148">
        <v>801</v>
      </c>
      <c r="C555" s="148" t="s">
        <v>292</v>
      </c>
      <c r="D555" s="149" t="s">
        <v>191</v>
      </c>
      <c r="E555" s="148"/>
      <c r="F555" s="148"/>
      <c r="G555" s="174" t="e">
        <f>G567+G573+G582+G590+G602+G607</f>
        <v>#REF!</v>
      </c>
      <c r="H555" s="174">
        <f t="shared" ref="H555:L555" si="301">H590+H599+H602+H604+H607</f>
        <v>15745</v>
      </c>
      <c r="I555" s="174">
        <f t="shared" si="301"/>
        <v>-1136.5000000000002</v>
      </c>
      <c r="J555" s="174">
        <f t="shared" si="301"/>
        <v>14608.5</v>
      </c>
      <c r="K555" s="174">
        <f t="shared" si="301"/>
        <v>4.0000000000000036E-2</v>
      </c>
      <c r="L555" s="174">
        <f t="shared" si="301"/>
        <v>15076.9</v>
      </c>
      <c r="M555" s="174">
        <f t="shared" ref="M555:N555" si="302">M590+M599+M602+M604+M607</f>
        <v>-3692.4</v>
      </c>
      <c r="N555" s="174">
        <f t="shared" si="302"/>
        <v>11384.5</v>
      </c>
    </row>
    <row r="556" spans="1:14" ht="24.75" hidden="1" customHeight="1" x14ac:dyDescent="0.2">
      <c r="A556" s="158" t="s">
        <v>123</v>
      </c>
      <c r="B556" s="170">
        <v>801</v>
      </c>
      <c r="C556" s="170" t="s">
        <v>292</v>
      </c>
      <c r="D556" s="151" t="s">
        <v>191</v>
      </c>
      <c r="E556" s="159" t="s">
        <v>312</v>
      </c>
      <c r="F556" s="170"/>
      <c r="G556" s="155"/>
      <c r="H556" s="155"/>
      <c r="I556" s="156">
        <f>I557</f>
        <v>-15113.39</v>
      </c>
      <c r="J556" s="156">
        <f>J557</f>
        <v>-15113.39</v>
      </c>
      <c r="K556" s="156">
        <f>K557</f>
        <v>-15113.39</v>
      </c>
      <c r="L556" s="156">
        <f>L557</f>
        <v>-15113.39</v>
      </c>
      <c r="M556" s="156">
        <f t="shared" ref="M556:N556" si="303">M557</f>
        <v>-30226.78</v>
      </c>
      <c r="N556" s="156">
        <f t="shared" si="303"/>
        <v>-30226.78</v>
      </c>
    </row>
    <row r="557" spans="1:14" ht="16.5" hidden="1" customHeight="1" x14ac:dyDescent="0.2">
      <c r="A557" s="158" t="s">
        <v>295</v>
      </c>
      <c r="B557" s="170">
        <v>801</v>
      </c>
      <c r="C557" s="170" t="s">
        <v>292</v>
      </c>
      <c r="D557" s="151" t="s">
        <v>191</v>
      </c>
      <c r="E557" s="159" t="s">
        <v>314</v>
      </c>
      <c r="F557" s="151"/>
      <c r="G557" s="155"/>
      <c r="H557" s="155"/>
      <c r="I557" s="156">
        <f>I564+I558+I559+I560+I561+I563+I565+I566+I562</f>
        <v>-15113.39</v>
      </c>
      <c r="J557" s="156">
        <f>J564+J558+J559+J560+J561+J563+J565+J566+J562</f>
        <v>-15113.39</v>
      </c>
      <c r="K557" s="156">
        <f>K564+K558+K559+K560+K561+K563+K565+K566+K562</f>
        <v>-15113.39</v>
      </c>
      <c r="L557" s="156">
        <f>L564+L558+L559+L560+L561+L563+L565+L566+L562</f>
        <v>-15113.39</v>
      </c>
      <c r="M557" s="156">
        <f t="shared" ref="M557:N557" si="304">M564+M558+M559+M560+M561+M563+M565+M566+M562</f>
        <v>-30226.78</v>
      </c>
      <c r="N557" s="156">
        <f t="shared" si="304"/>
        <v>-30226.78</v>
      </c>
    </row>
    <row r="558" spans="1:14" ht="18.75" hidden="1" customHeight="1" x14ac:dyDescent="0.2">
      <c r="A558" s="158" t="s">
        <v>95</v>
      </c>
      <c r="B558" s="170">
        <v>801</v>
      </c>
      <c r="C558" s="170" t="s">
        <v>292</v>
      </c>
      <c r="D558" s="151" t="s">
        <v>191</v>
      </c>
      <c r="E558" s="159" t="s">
        <v>314</v>
      </c>
      <c r="F558" s="151" t="s">
        <v>96</v>
      </c>
      <c r="G558" s="155"/>
      <c r="H558" s="155"/>
      <c r="I558" s="156">
        <v>-9856.1</v>
      </c>
      <c r="J558" s="156">
        <f t="shared" ref="J558:J566" si="305">G558+I558</f>
        <v>-9856.1</v>
      </c>
      <c r="K558" s="156">
        <v>-9856.1</v>
      </c>
      <c r="L558" s="156">
        <f t="shared" ref="L558:L566" si="306">H558+J558</f>
        <v>-9856.1</v>
      </c>
      <c r="M558" s="156">
        <f t="shared" ref="M558:M566" si="307">I558+K558</f>
        <v>-19712.2</v>
      </c>
      <c r="N558" s="156">
        <f t="shared" ref="N558:N566" si="308">J558+L558</f>
        <v>-19712.2</v>
      </c>
    </row>
    <row r="559" spans="1:14" ht="12" hidden="1" customHeight="1" x14ac:dyDescent="0.2">
      <c r="A559" s="158" t="s">
        <v>97</v>
      </c>
      <c r="B559" s="170">
        <v>801</v>
      </c>
      <c r="C559" s="170" t="s">
        <v>292</v>
      </c>
      <c r="D559" s="151" t="s">
        <v>191</v>
      </c>
      <c r="E559" s="159" t="s">
        <v>314</v>
      </c>
      <c r="F559" s="151" t="s">
        <v>98</v>
      </c>
      <c r="G559" s="155"/>
      <c r="H559" s="155"/>
      <c r="I559" s="156">
        <v>-480</v>
      </c>
      <c r="J559" s="156">
        <f t="shared" si="305"/>
        <v>-480</v>
      </c>
      <c r="K559" s="156">
        <v>-480</v>
      </c>
      <c r="L559" s="156">
        <f t="shared" si="306"/>
        <v>-480</v>
      </c>
      <c r="M559" s="156">
        <f t="shared" si="307"/>
        <v>-960</v>
      </c>
      <c r="N559" s="156">
        <f t="shared" si="308"/>
        <v>-960</v>
      </c>
    </row>
    <row r="560" spans="1:14" ht="25.5" hidden="1" customHeight="1" x14ac:dyDescent="0.2">
      <c r="A560" s="158" t="s">
        <v>99</v>
      </c>
      <c r="B560" s="170">
        <v>801</v>
      </c>
      <c r="C560" s="170" t="s">
        <v>292</v>
      </c>
      <c r="D560" s="151" t="s">
        <v>191</v>
      </c>
      <c r="E560" s="159" t="s">
        <v>377</v>
      </c>
      <c r="F560" s="151" t="s">
        <v>100</v>
      </c>
      <c r="G560" s="155"/>
      <c r="H560" s="155"/>
      <c r="I560" s="156"/>
      <c r="J560" s="156">
        <f t="shared" si="305"/>
        <v>0</v>
      </c>
      <c r="K560" s="156"/>
      <c r="L560" s="156">
        <f t="shared" si="306"/>
        <v>0</v>
      </c>
      <c r="M560" s="156">
        <f t="shared" si="307"/>
        <v>0</v>
      </c>
      <c r="N560" s="156">
        <f t="shared" si="308"/>
        <v>0</v>
      </c>
    </row>
    <row r="561" spans="1:14" ht="25.5" hidden="1" customHeight="1" x14ac:dyDescent="0.2">
      <c r="A561" s="158" t="s">
        <v>101</v>
      </c>
      <c r="B561" s="170">
        <v>801</v>
      </c>
      <c r="C561" s="170" t="s">
        <v>292</v>
      </c>
      <c r="D561" s="151" t="s">
        <v>191</v>
      </c>
      <c r="E561" s="159" t="s">
        <v>377</v>
      </c>
      <c r="F561" s="151" t="s">
        <v>102</v>
      </c>
      <c r="G561" s="155"/>
      <c r="H561" s="155"/>
      <c r="I561" s="156"/>
      <c r="J561" s="156">
        <f t="shared" si="305"/>
        <v>0</v>
      </c>
      <c r="K561" s="156"/>
      <c r="L561" s="156">
        <f t="shared" si="306"/>
        <v>0</v>
      </c>
      <c r="M561" s="156">
        <f t="shared" si="307"/>
        <v>0</v>
      </c>
      <c r="N561" s="156">
        <f t="shared" si="308"/>
        <v>0</v>
      </c>
    </row>
    <row r="562" spans="1:14" ht="18" hidden="1" customHeight="1" x14ac:dyDescent="0.25">
      <c r="A562" s="202" t="s">
        <v>99</v>
      </c>
      <c r="B562" s="170">
        <v>801</v>
      </c>
      <c r="C562" s="170" t="s">
        <v>292</v>
      </c>
      <c r="D562" s="151" t="s">
        <v>191</v>
      </c>
      <c r="E562" s="159" t="s">
        <v>314</v>
      </c>
      <c r="F562" s="151" t="s">
        <v>100</v>
      </c>
      <c r="G562" s="155"/>
      <c r="H562" s="155"/>
      <c r="I562" s="156">
        <v>-500</v>
      </c>
      <c r="J562" s="156">
        <f t="shared" si="305"/>
        <v>-500</v>
      </c>
      <c r="K562" s="156">
        <v>-500</v>
      </c>
      <c r="L562" s="156">
        <f t="shared" si="306"/>
        <v>-500</v>
      </c>
      <c r="M562" s="156">
        <f t="shared" si="307"/>
        <v>-1000</v>
      </c>
      <c r="N562" s="156">
        <f t="shared" si="308"/>
        <v>-1000</v>
      </c>
    </row>
    <row r="563" spans="1:14" ht="17.25" hidden="1" customHeight="1" x14ac:dyDescent="0.2">
      <c r="A563" s="158" t="s">
        <v>93</v>
      </c>
      <c r="B563" s="170">
        <v>801</v>
      </c>
      <c r="C563" s="170" t="s">
        <v>292</v>
      </c>
      <c r="D563" s="151" t="s">
        <v>191</v>
      </c>
      <c r="E563" s="159" t="s">
        <v>314</v>
      </c>
      <c r="F563" s="151" t="s">
        <v>94</v>
      </c>
      <c r="G563" s="155"/>
      <c r="H563" s="155"/>
      <c r="I563" s="156">
        <v>-4027.29</v>
      </c>
      <c r="J563" s="156">
        <f t="shared" si="305"/>
        <v>-4027.29</v>
      </c>
      <c r="K563" s="156">
        <v>-4027.29</v>
      </c>
      <c r="L563" s="156">
        <f t="shared" si="306"/>
        <v>-4027.29</v>
      </c>
      <c r="M563" s="156">
        <f t="shared" si="307"/>
        <v>-8054.58</v>
      </c>
      <c r="N563" s="156">
        <f t="shared" si="308"/>
        <v>-8054.58</v>
      </c>
    </row>
    <row r="564" spans="1:14" ht="12.75" hidden="1" customHeight="1" x14ac:dyDescent="0.2">
      <c r="A564" s="158" t="s">
        <v>300</v>
      </c>
      <c r="B564" s="170">
        <v>801</v>
      </c>
      <c r="C564" s="170" t="s">
        <v>292</v>
      </c>
      <c r="D564" s="151" t="s">
        <v>191</v>
      </c>
      <c r="E564" s="159" t="s">
        <v>314</v>
      </c>
      <c r="F564" s="151" t="s">
        <v>64</v>
      </c>
      <c r="G564" s="155"/>
      <c r="H564" s="155"/>
      <c r="I564" s="156"/>
      <c r="J564" s="156">
        <f t="shared" si="305"/>
        <v>0</v>
      </c>
      <c r="K564" s="156"/>
      <c r="L564" s="156">
        <f t="shared" si="306"/>
        <v>0</v>
      </c>
      <c r="M564" s="156">
        <f t="shared" si="307"/>
        <v>0</v>
      </c>
      <c r="N564" s="156">
        <f t="shared" si="308"/>
        <v>0</v>
      </c>
    </row>
    <row r="565" spans="1:14" ht="15" hidden="1" x14ac:dyDescent="0.2">
      <c r="A565" s="158" t="s">
        <v>103</v>
      </c>
      <c r="B565" s="170">
        <v>801</v>
      </c>
      <c r="C565" s="170" t="s">
        <v>292</v>
      </c>
      <c r="D565" s="151" t="s">
        <v>191</v>
      </c>
      <c r="E565" s="159" t="s">
        <v>314</v>
      </c>
      <c r="F565" s="151" t="s">
        <v>104</v>
      </c>
      <c r="G565" s="155"/>
      <c r="H565" s="155"/>
      <c r="I565" s="156">
        <v>-210</v>
      </c>
      <c r="J565" s="156">
        <f t="shared" si="305"/>
        <v>-210</v>
      </c>
      <c r="K565" s="156">
        <v>-210</v>
      </c>
      <c r="L565" s="156">
        <f t="shared" si="306"/>
        <v>-210</v>
      </c>
      <c r="M565" s="156">
        <f t="shared" si="307"/>
        <v>-420</v>
      </c>
      <c r="N565" s="156">
        <f t="shared" si="308"/>
        <v>-420</v>
      </c>
    </row>
    <row r="566" spans="1:14" ht="15" hidden="1" x14ac:dyDescent="0.2">
      <c r="A566" s="158" t="s">
        <v>105</v>
      </c>
      <c r="B566" s="170">
        <v>801</v>
      </c>
      <c r="C566" s="170" t="s">
        <v>292</v>
      </c>
      <c r="D566" s="151" t="s">
        <v>191</v>
      </c>
      <c r="E566" s="159" t="s">
        <v>314</v>
      </c>
      <c r="F566" s="151" t="s">
        <v>106</v>
      </c>
      <c r="G566" s="155"/>
      <c r="H566" s="155"/>
      <c r="I566" s="156">
        <v>-40</v>
      </c>
      <c r="J566" s="156">
        <f t="shared" si="305"/>
        <v>-40</v>
      </c>
      <c r="K566" s="156">
        <v>-40</v>
      </c>
      <c r="L566" s="156">
        <f t="shared" si="306"/>
        <v>-40</v>
      </c>
      <c r="M566" s="156">
        <f t="shared" si="307"/>
        <v>-80</v>
      </c>
      <c r="N566" s="156">
        <f t="shared" si="308"/>
        <v>-80</v>
      </c>
    </row>
    <row r="567" spans="1:14" ht="60.75" hidden="1" customHeight="1" x14ac:dyDescent="0.2">
      <c r="A567" s="169" t="s">
        <v>589</v>
      </c>
      <c r="B567" s="170">
        <v>801</v>
      </c>
      <c r="C567" s="171" t="s">
        <v>185</v>
      </c>
      <c r="D567" s="171" t="s">
        <v>191</v>
      </c>
      <c r="E567" s="171" t="s">
        <v>416</v>
      </c>
      <c r="F567" s="148"/>
      <c r="G567" s="155"/>
      <c r="H567" s="155"/>
      <c r="I567" s="156">
        <f>I568</f>
        <v>-31.5</v>
      </c>
      <c r="J567" s="156" t="e">
        <f>J568</f>
        <v>#REF!</v>
      </c>
      <c r="K567" s="156">
        <f>K568</f>
        <v>-31.5</v>
      </c>
      <c r="L567" s="156" t="e">
        <f>L568</f>
        <v>#REF!</v>
      </c>
      <c r="M567" s="156" t="e">
        <f t="shared" ref="M567:N567" si="309">M568</f>
        <v>#REF!</v>
      </c>
      <c r="N567" s="156" t="e">
        <f t="shared" si="309"/>
        <v>#REF!</v>
      </c>
    </row>
    <row r="568" spans="1:14" ht="19.5" hidden="1" customHeight="1" x14ac:dyDescent="0.2">
      <c r="A568" s="158" t="s">
        <v>93</v>
      </c>
      <c r="B568" s="170">
        <v>801</v>
      </c>
      <c r="C568" s="170" t="s">
        <v>292</v>
      </c>
      <c r="D568" s="151" t="s">
        <v>191</v>
      </c>
      <c r="E568" s="151" t="s">
        <v>416</v>
      </c>
      <c r="F568" s="151" t="s">
        <v>94</v>
      </c>
      <c r="G568" s="155"/>
      <c r="H568" s="155"/>
      <c r="I568" s="156">
        <v>-31.5</v>
      </c>
      <c r="J568" s="156" t="e">
        <f>#REF!+I568</f>
        <v>#REF!</v>
      </c>
      <c r="K568" s="156">
        <v>-31.5</v>
      </c>
      <c r="L568" s="156" t="e">
        <f>#REF!+J568</f>
        <v>#REF!</v>
      </c>
      <c r="M568" s="156" t="e">
        <f>#REF!+K568</f>
        <v>#REF!</v>
      </c>
      <c r="N568" s="156" t="e">
        <f>#REF!+L568</f>
        <v>#REF!</v>
      </c>
    </row>
    <row r="569" spans="1:14" ht="12.75" hidden="1" customHeight="1" x14ac:dyDescent="0.2">
      <c r="A569" s="158" t="s">
        <v>97</v>
      </c>
      <c r="B569" s="170">
        <v>801</v>
      </c>
      <c r="C569" s="170" t="s">
        <v>292</v>
      </c>
      <c r="D569" s="151" t="s">
        <v>193</v>
      </c>
      <c r="E569" s="151" t="s">
        <v>342</v>
      </c>
      <c r="F569" s="151" t="s">
        <v>98</v>
      </c>
      <c r="G569" s="155"/>
      <c r="H569" s="155"/>
      <c r="I569" s="156"/>
      <c r="J569" s="156" t="e">
        <f>#REF!+I569</f>
        <v>#REF!</v>
      </c>
      <c r="K569" s="156"/>
      <c r="L569" s="156" t="e">
        <f t="shared" ref="L569:L572" si="310">F569+J569</f>
        <v>#REF!</v>
      </c>
      <c r="M569" s="156">
        <f t="shared" ref="M569:M572" si="311">G569+K569</f>
        <v>0</v>
      </c>
      <c r="N569" s="156" t="e">
        <f t="shared" ref="N569:N572" si="312">H569+L569</f>
        <v>#REF!</v>
      </c>
    </row>
    <row r="570" spans="1:14" ht="12.75" hidden="1" customHeight="1" x14ac:dyDescent="0.2">
      <c r="A570" s="158" t="s">
        <v>121</v>
      </c>
      <c r="B570" s="170">
        <v>801</v>
      </c>
      <c r="C570" s="170" t="s">
        <v>292</v>
      </c>
      <c r="D570" s="151" t="s">
        <v>193</v>
      </c>
      <c r="E570" s="151" t="s">
        <v>342</v>
      </c>
      <c r="F570" s="151" t="s">
        <v>94</v>
      </c>
      <c r="G570" s="155"/>
      <c r="H570" s="155"/>
      <c r="I570" s="156"/>
      <c r="J570" s="156" t="e">
        <f>#REF!+I570</f>
        <v>#REF!</v>
      </c>
      <c r="K570" s="156"/>
      <c r="L570" s="156" t="e">
        <f t="shared" si="310"/>
        <v>#REF!</v>
      </c>
      <c r="M570" s="156">
        <f t="shared" si="311"/>
        <v>0</v>
      </c>
      <c r="N570" s="156" t="e">
        <f t="shared" si="312"/>
        <v>#REF!</v>
      </c>
    </row>
    <row r="571" spans="1:14" ht="12.75" hidden="1" customHeight="1" x14ac:dyDescent="0.2">
      <c r="A571" s="158" t="s">
        <v>63</v>
      </c>
      <c r="B571" s="170">
        <v>801</v>
      </c>
      <c r="C571" s="170" t="s">
        <v>292</v>
      </c>
      <c r="D571" s="151" t="s">
        <v>193</v>
      </c>
      <c r="E571" s="151" t="s">
        <v>342</v>
      </c>
      <c r="F571" s="151" t="s">
        <v>64</v>
      </c>
      <c r="G571" s="155"/>
      <c r="H571" s="155"/>
      <c r="I571" s="156"/>
      <c r="J571" s="156" t="e">
        <f>#REF!+I571</f>
        <v>#REF!</v>
      </c>
      <c r="K571" s="156"/>
      <c r="L571" s="156" t="e">
        <f t="shared" si="310"/>
        <v>#REF!</v>
      </c>
      <c r="M571" s="156">
        <f t="shared" si="311"/>
        <v>0</v>
      </c>
      <c r="N571" s="156" t="e">
        <f t="shared" si="312"/>
        <v>#REF!</v>
      </c>
    </row>
    <row r="572" spans="1:14" ht="12.75" hidden="1" customHeight="1" x14ac:dyDescent="0.2">
      <c r="A572" s="158" t="s">
        <v>282</v>
      </c>
      <c r="B572" s="170">
        <v>801</v>
      </c>
      <c r="C572" s="170" t="s">
        <v>292</v>
      </c>
      <c r="D572" s="151" t="s">
        <v>193</v>
      </c>
      <c r="E572" s="151" t="s">
        <v>296</v>
      </c>
      <c r="F572" s="151" t="s">
        <v>283</v>
      </c>
      <c r="G572" s="155"/>
      <c r="H572" s="155"/>
      <c r="I572" s="156"/>
      <c r="J572" s="156" t="e">
        <f>#REF!+I572</f>
        <v>#REF!</v>
      </c>
      <c r="K572" s="156"/>
      <c r="L572" s="156" t="e">
        <f t="shared" si="310"/>
        <v>#REF!</v>
      </c>
      <c r="M572" s="156">
        <f t="shared" si="311"/>
        <v>0</v>
      </c>
      <c r="N572" s="156" t="e">
        <f t="shared" si="312"/>
        <v>#REF!</v>
      </c>
    </row>
    <row r="573" spans="1:14" s="27" customFormat="1" ht="54.75" hidden="1" customHeight="1" x14ac:dyDescent="0.2">
      <c r="A573" s="214" t="s">
        <v>358</v>
      </c>
      <c r="B573" s="151">
        <v>801</v>
      </c>
      <c r="C573" s="151" t="s">
        <v>185</v>
      </c>
      <c r="D573" s="151" t="s">
        <v>191</v>
      </c>
      <c r="E573" s="151" t="s">
        <v>359</v>
      </c>
      <c r="F573" s="151"/>
      <c r="G573" s="155"/>
      <c r="H573" s="155"/>
      <c r="I573" s="156">
        <f>I574</f>
        <v>-1331</v>
      </c>
      <c r="J573" s="156" t="e">
        <f>J574</f>
        <v>#REF!</v>
      </c>
      <c r="K573" s="156">
        <f>K574</f>
        <v>-1331</v>
      </c>
      <c r="L573" s="156" t="e">
        <f>L574</f>
        <v>#REF!</v>
      </c>
      <c r="M573" s="156" t="e">
        <f t="shared" ref="M573:N573" si="313">M574</f>
        <v>#REF!</v>
      </c>
      <c r="N573" s="156" t="e">
        <f t="shared" si="313"/>
        <v>#REF!</v>
      </c>
    </row>
    <row r="574" spans="1:14" s="27" customFormat="1" ht="57.75" hidden="1" customHeight="1" x14ac:dyDescent="0.2">
      <c r="A574" s="212" t="s">
        <v>360</v>
      </c>
      <c r="B574" s="151" t="s">
        <v>143</v>
      </c>
      <c r="C574" s="151" t="s">
        <v>185</v>
      </c>
      <c r="D574" s="151" t="s">
        <v>191</v>
      </c>
      <c r="E574" s="151" t="s">
        <v>591</v>
      </c>
      <c r="F574" s="151"/>
      <c r="G574" s="155"/>
      <c r="H574" s="155"/>
      <c r="I574" s="156">
        <f>I575+I576+I577</f>
        <v>-1331</v>
      </c>
      <c r="J574" s="156" t="e">
        <f>J575+J576+J577</f>
        <v>#REF!</v>
      </c>
      <c r="K574" s="156">
        <f>K575+K576+K577</f>
        <v>-1331</v>
      </c>
      <c r="L574" s="156" t="e">
        <f>L575+L576+L577</f>
        <v>#REF!</v>
      </c>
      <c r="M574" s="156" t="e">
        <f t="shared" ref="M574:N574" si="314">M575+M576+M577</f>
        <v>#REF!</v>
      </c>
      <c r="N574" s="156" t="e">
        <f t="shared" si="314"/>
        <v>#REF!</v>
      </c>
    </row>
    <row r="575" spans="1:14" s="27" customFormat="1" ht="12.75" hidden="1" customHeight="1" x14ac:dyDescent="0.2">
      <c r="A575" s="158" t="s">
        <v>95</v>
      </c>
      <c r="B575" s="151" t="s">
        <v>143</v>
      </c>
      <c r="C575" s="151" t="s">
        <v>185</v>
      </c>
      <c r="D575" s="151" t="s">
        <v>191</v>
      </c>
      <c r="E575" s="151" t="s">
        <v>591</v>
      </c>
      <c r="F575" s="151" t="s">
        <v>96</v>
      </c>
      <c r="G575" s="155"/>
      <c r="H575" s="155"/>
      <c r="I575" s="156">
        <v>-1269.5</v>
      </c>
      <c r="J575" s="156" t="e">
        <f>#REF!+I575</f>
        <v>#REF!</v>
      </c>
      <c r="K575" s="156">
        <v>-1269.5</v>
      </c>
      <c r="L575" s="156" t="e">
        <f>#REF!+J575</f>
        <v>#REF!</v>
      </c>
      <c r="M575" s="156" t="e">
        <f>#REF!+K575</f>
        <v>#REF!</v>
      </c>
      <c r="N575" s="156" t="e">
        <f>#REF!+L575</f>
        <v>#REF!</v>
      </c>
    </row>
    <row r="576" spans="1:14" s="27" customFormat="1" ht="12.75" hidden="1" customHeight="1" x14ac:dyDescent="0.2">
      <c r="A576" s="158" t="s">
        <v>97</v>
      </c>
      <c r="B576" s="151" t="s">
        <v>143</v>
      </c>
      <c r="C576" s="151" t="s">
        <v>185</v>
      </c>
      <c r="D576" s="151" t="s">
        <v>191</v>
      </c>
      <c r="E576" s="151" t="s">
        <v>591</v>
      </c>
      <c r="F576" s="151" t="s">
        <v>98</v>
      </c>
      <c r="G576" s="155"/>
      <c r="H576" s="155"/>
      <c r="I576" s="156">
        <v>0</v>
      </c>
      <c r="J576" s="156" t="e">
        <f>#REF!+I576</f>
        <v>#REF!</v>
      </c>
      <c r="K576" s="156">
        <v>0</v>
      </c>
      <c r="L576" s="156" t="e">
        <f>#REF!+J576</f>
        <v>#REF!</v>
      </c>
      <c r="M576" s="156" t="e">
        <f>#REF!+K576</f>
        <v>#REF!</v>
      </c>
      <c r="N576" s="156" t="e">
        <f>#REF!+L576</f>
        <v>#REF!</v>
      </c>
    </row>
    <row r="577" spans="1:14" s="27" customFormat="1" ht="18.75" hidden="1" customHeight="1" x14ac:dyDescent="0.2">
      <c r="A577" s="158" t="s">
        <v>93</v>
      </c>
      <c r="B577" s="151" t="s">
        <v>143</v>
      </c>
      <c r="C577" s="151" t="s">
        <v>185</v>
      </c>
      <c r="D577" s="151" t="s">
        <v>191</v>
      </c>
      <c r="E577" s="151" t="s">
        <v>591</v>
      </c>
      <c r="F577" s="151" t="s">
        <v>94</v>
      </c>
      <c r="G577" s="155"/>
      <c r="H577" s="155"/>
      <c r="I577" s="156">
        <v>-61.5</v>
      </c>
      <c r="J577" s="156" t="e">
        <f>#REF!+I577</f>
        <v>#REF!</v>
      </c>
      <c r="K577" s="156">
        <v>-61.5</v>
      </c>
      <c r="L577" s="156" t="e">
        <f>#REF!+J577</f>
        <v>#REF!</v>
      </c>
      <c r="M577" s="156" t="e">
        <f>#REF!+K577</f>
        <v>#REF!</v>
      </c>
      <c r="N577" s="156" t="e">
        <f>#REF!+L577</f>
        <v>#REF!</v>
      </c>
    </row>
    <row r="578" spans="1:14" s="27" customFormat="1" ht="95.25" hidden="1" customHeight="1" x14ac:dyDescent="0.2">
      <c r="A578" s="212" t="s">
        <v>451</v>
      </c>
      <c r="B578" s="151" t="s">
        <v>143</v>
      </c>
      <c r="C578" s="151" t="s">
        <v>185</v>
      </c>
      <c r="D578" s="151" t="s">
        <v>191</v>
      </c>
      <c r="E578" s="151" t="s">
        <v>452</v>
      </c>
      <c r="F578" s="151"/>
      <c r="G578" s="155"/>
      <c r="H578" s="155"/>
      <c r="I578" s="156">
        <f>I579+I580+I581</f>
        <v>0</v>
      </c>
      <c r="J578" s="156">
        <f>J579+J580+J581</f>
        <v>0</v>
      </c>
      <c r="K578" s="156">
        <f>K579+K580+K581</f>
        <v>0</v>
      </c>
      <c r="L578" s="156">
        <f>L579+L580+L581</f>
        <v>0</v>
      </c>
      <c r="M578" s="156">
        <f t="shared" ref="M578:N578" si="315">M579+M580+M581</f>
        <v>0</v>
      </c>
      <c r="N578" s="156">
        <f t="shared" si="315"/>
        <v>0</v>
      </c>
    </row>
    <row r="579" spans="1:14" s="27" customFormat="1" ht="21" hidden="1" customHeight="1" x14ac:dyDescent="0.2">
      <c r="A579" s="158" t="s">
        <v>95</v>
      </c>
      <c r="B579" s="151" t="s">
        <v>143</v>
      </c>
      <c r="C579" s="151" t="s">
        <v>185</v>
      </c>
      <c r="D579" s="151" t="s">
        <v>191</v>
      </c>
      <c r="E579" s="151" t="s">
        <v>452</v>
      </c>
      <c r="F579" s="151" t="s">
        <v>96</v>
      </c>
      <c r="G579" s="155"/>
      <c r="H579" s="155"/>
      <c r="I579" s="156">
        <v>0</v>
      </c>
      <c r="J579" s="156">
        <f>G579+I579</f>
        <v>0</v>
      </c>
      <c r="K579" s="156">
        <v>0</v>
      </c>
      <c r="L579" s="156">
        <f t="shared" ref="L579:L581" si="316">H579+J579</f>
        <v>0</v>
      </c>
      <c r="M579" s="156">
        <f t="shared" ref="M579:M581" si="317">I579+K579</f>
        <v>0</v>
      </c>
      <c r="N579" s="156">
        <f t="shared" ref="N579:N581" si="318">J579+L579</f>
        <v>0</v>
      </c>
    </row>
    <row r="580" spans="1:14" s="27" customFormat="1" ht="24.75" hidden="1" customHeight="1" x14ac:dyDescent="0.2">
      <c r="A580" s="158" t="s">
        <v>97</v>
      </c>
      <c r="B580" s="151" t="s">
        <v>143</v>
      </c>
      <c r="C580" s="151" t="s">
        <v>185</v>
      </c>
      <c r="D580" s="151" t="s">
        <v>191</v>
      </c>
      <c r="E580" s="151" t="s">
        <v>452</v>
      </c>
      <c r="F580" s="151" t="s">
        <v>98</v>
      </c>
      <c r="G580" s="155"/>
      <c r="H580" s="155"/>
      <c r="I580" s="156">
        <v>0</v>
      </c>
      <c r="J580" s="156">
        <f>G580+I580</f>
        <v>0</v>
      </c>
      <c r="K580" s="156">
        <v>0</v>
      </c>
      <c r="L580" s="156">
        <f t="shared" si="316"/>
        <v>0</v>
      </c>
      <c r="M580" s="156">
        <f t="shared" si="317"/>
        <v>0</v>
      </c>
      <c r="N580" s="156">
        <f t="shared" si="318"/>
        <v>0</v>
      </c>
    </row>
    <row r="581" spans="1:14" s="27" customFormat="1" ht="28.5" hidden="1" customHeight="1" x14ac:dyDescent="0.2">
      <c r="A581" s="158" t="s">
        <v>93</v>
      </c>
      <c r="B581" s="151" t="s">
        <v>143</v>
      </c>
      <c r="C581" s="151" t="s">
        <v>185</v>
      </c>
      <c r="D581" s="151" t="s">
        <v>191</v>
      </c>
      <c r="E581" s="151" t="s">
        <v>452</v>
      </c>
      <c r="F581" s="151" t="s">
        <v>94</v>
      </c>
      <c r="G581" s="155"/>
      <c r="H581" s="155"/>
      <c r="I581" s="156">
        <v>0</v>
      </c>
      <c r="J581" s="156">
        <f>G581+I581</f>
        <v>0</v>
      </c>
      <c r="K581" s="156">
        <v>0</v>
      </c>
      <c r="L581" s="156">
        <f t="shared" si="316"/>
        <v>0</v>
      </c>
      <c r="M581" s="156">
        <f t="shared" si="317"/>
        <v>0</v>
      </c>
      <c r="N581" s="156">
        <f t="shared" si="318"/>
        <v>0</v>
      </c>
    </row>
    <row r="582" spans="1:14" s="34" customFormat="1" ht="14.25" hidden="1" customHeight="1" x14ac:dyDescent="0.2">
      <c r="A582" s="158" t="s">
        <v>478</v>
      </c>
      <c r="B582" s="170">
        <v>801</v>
      </c>
      <c r="C582" s="170" t="s">
        <v>292</v>
      </c>
      <c r="D582" s="151" t="s">
        <v>191</v>
      </c>
      <c r="E582" s="150" t="s">
        <v>480</v>
      </c>
      <c r="F582" s="170"/>
      <c r="G582" s="155"/>
      <c r="H582" s="155"/>
      <c r="I582" s="156">
        <f>I583</f>
        <v>-13512.5</v>
      </c>
      <c r="J582" s="156" t="e">
        <f>J583</f>
        <v>#REF!</v>
      </c>
      <c r="K582" s="156">
        <f>K583</f>
        <v>-13512.5</v>
      </c>
      <c r="L582" s="156" t="e">
        <f>L583</f>
        <v>#REF!</v>
      </c>
      <c r="M582" s="156" t="e">
        <f t="shared" ref="M582:N582" si="319">M583</f>
        <v>#REF!</v>
      </c>
      <c r="N582" s="156" t="e">
        <f t="shared" si="319"/>
        <v>#REF!</v>
      </c>
    </row>
    <row r="583" spans="1:14" s="34" customFormat="1" ht="17.25" hidden="1" customHeight="1" x14ac:dyDescent="0.2">
      <c r="A583" s="158" t="s">
        <v>479</v>
      </c>
      <c r="B583" s="170">
        <v>801</v>
      </c>
      <c r="C583" s="170" t="s">
        <v>292</v>
      </c>
      <c r="D583" s="151" t="s">
        <v>191</v>
      </c>
      <c r="E583" s="159" t="s">
        <v>441</v>
      </c>
      <c r="F583" s="151"/>
      <c r="G583" s="155"/>
      <c r="H583" s="155"/>
      <c r="I583" s="156">
        <f>I584+I585+I586+I587+I588+I589</f>
        <v>-13512.5</v>
      </c>
      <c r="J583" s="156" t="e">
        <f>J584+J585+J586+J587+J588+J589</f>
        <v>#REF!</v>
      </c>
      <c r="K583" s="156">
        <f>K584+K585+K586+K587+K588+K589</f>
        <v>-13512.5</v>
      </c>
      <c r="L583" s="156" t="e">
        <f>L584+L585+L586+L587+L588+L589</f>
        <v>#REF!</v>
      </c>
      <c r="M583" s="156" t="e">
        <f t="shared" ref="M583:N583" si="320">M584+M585+M586+M587+M588+M589</f>
        <v>#REF!</v>
      </c>
      <c r="N583" s="156" t="e">
        <f t="shared" si="320"/>
        <v>#REF!</v>
      </c>
    </row>
    <row r="584" spans="1:14" s="34" customFormat="1" ht="15" hidden="1" customHeight="1" x14ac:dyDescent="0.2">
      <c r="A584" s="158" t="s">
        <v>95</v>
      </c>
      <c r="B584" s="170">
        <v>801</v>
      </c>
      <c r="C584" s="170" t="s">
        <v>292</v>
      </c>
      <c r="D584" s="151" t="s">
        <v>191</v>
      </c>
      <c r="E584" s="159" t="s">
        <v>441</v>
      </c>
      <c r="F584" s="151" t="s">
        <v>96</v>
      </c>
      <c r="G584" s="155"/>
      <c r="H584" s="155"/>
      <c r="I584" s="156">
        <v>-10282.5</v>
      </c>
      <c r="J584" s="156" t="e">
        <f>#REF!+I584</f>
        <v>#REF!</v>
      </c>
      <c r="K584" s="156">
        <v>-10282.5</v>
      </c>
      <c r="L584" s="156" t="e">
        <f>#REF!+J584</f>
        <v>#REF!</v>
      </c>
      <c r="M584" s="156" t="e">
        <f>#REF!+K584</f>
        <v>#REF!</v>
      </c>
      <c r="N584" s="156" t="e">
        <f>#REF!+L584</f>
        <v>#REF!</v>
      </c>
    </row>
    <row r="585" spans="1:14" s="34" customFormat="1" ht="18" hidden="1" customHeight="1" x14ac:dyDescent="0.2">
      <c r="A585" s="158" t="s">
        <v>97</v>
      </c>
      <c r="B585" s="170">
        <v>801</v>
      </c>
      <c r="C585" s="170" t="s">
        <v>292</v>
      </c>
      <c r="D585" s="151" t="s">
        <v>191</v>
      </c>
      <c r="E585" s="159" t="s">
        <v>441</v>
      </c>
      <c r="F585" s="151" t="s">
        <v>98</v>
      </c>
      <c r="G585" s="155"/>
      <c r="H585" s="155"/>
      <c r="I585" s="156">
        <v>-480</v>
      </c>
      <c r="J585" s="156" t="e">
        <f>#REF!+I585</f>
        <v>#REF!</v>
      </c>
      <c r="K585" s="156">
        <v>-480</v>
      </c>
      <c r="L585" s="156" t="e">
        <f>#REF!+J585</f>
        <v>#REF!</v>
      </c>
      <c r="M585" s="156" t="e">
        <f>#REF!+K585</f>
        <v>#REF!</v>
      </c>
      <c r="N585" s="156" t="e">
        <f>#REF!+L585</f>
        <v>#REF!</v>
      </c>
    </row>
    <row r="586" spans="1:14" s="34" customFormat="1" ht="12" hidden="1" customHeight="1" x14ac:dyDescent="0.25">
      <c r="A586" s="202" t="s">
        <v>99</v>
      </c>
      <c r="B586" s="170">
        <v>801</v>
      </c>
      <c r="C586" s="170" t="s">
        <v>292</v>
      </c>
      <c r="D586" s="151" t="s">
        <v>191</v>
      </c>
      <c r="E586" s="159" t="s">
        <v>441</v>
      </c>
      <c r="F586" s="151" t="s">
        <v>100</v>
      </c>
      <c r="G586" s="155"/>
      <c r="H586" s="155"/>
      <c r="I586" s="156">
        <v>-500</v>
      </c>
      <c r="J586" s="156" t="e">
        <f>#REF!+I586</f>
        <v>#REF!</v>
      </c>
      <c r="K586" s="156">
        <v>-500</v>
      </c>
      <c r="L586" s="156" t="e">
        <f>#REF!+J586</f>
        <v>#REF!</v>
      </c>
      <c r="M586" s="156" t="e">
        <f>#REF!+K586</f>
        <v>#REF!</v>
      </c>
      <c r="N586" s="156" t="e">
        <f>#REF!+L586</f>
        <v>#REF!</v>
      </c>
    </row>
    <row r="587" spans="1:14" s="34" customFormat="1" ht="14.25" hidden="1" customHeight="1" x14ac:dyDescent="0.2">
      <c r="A587" s="158" t="s">
        <v>93</v>
      </c>
      <c r="B587" s="170">
        <v>801</v>
      </c>
      <c r="C587" s="170" t="s">
        <v>292</v>
      </c>
      <c r="D587" s="151" t="s">
        <v>191</v>
      </c>
      <c r="E587" s="159" t="s">
        <v>441</v>
      </c>
      <c r="F587" s="151" t="s">
        <v>94</v>
      </c>
      <c r="G587" s="155"/>
      <c r="H587" s="155"/>
      <c r="I587" s="156">
        <v>-2000</v>
      </c>
      <c r="J587" s="156" t="e">
        <f>#REF!+I587</f>
        <v>#REF!</v>
      </c>
      <c r="K587" s="156">
        <v>-2000</v>
      </c>
      <c r="L587" s="156" t="e">
        <f>#REF!+J587</f>
        <v>#REF!</v>
      </c>
      <c r="M587" s="156" t="e">
        <f>#REF!+K587</f>
        <v>#REF!</v>
      </c>
      <c r="N587" s="156" t="e">
        <f>#REF!+L587</f>
        <v>#REF!</v>
      </c>
    </row>
    <row r="588" spans="1:14" s="34" customFormat="1" ht="16.5" hidden="1" customHeight="1" x14ac:dyDescent="0.2">
      <c r="A588" s="158" t="s">
        <v>103</v>
      </c>
      <c r="B588" s="170">
        <v>801</v>
      </c>
      <c r="C588" s="170" t="s">
        <v>292</v>
      </c>
      <c r="D588" s="151" t="s">
        <v>191</v>
      </c>
      <c r="E588" s="159" t="s">
        <v>441</v>
      </c>
      <c r="F588" s="151" t="s">
        <v>104</v>
      </c>
      <c r="G588" s="155"/>
      <c r="H588" s="155"/>
      <c r="I588" s="156">
        <v>-210</v>
      </c>
      <c r="J588" s="156" t="e">
        <f>#REF!+I588</f>
        <v>#REF!</v>
      </c>
      <c r="K588" s="156">
        <v>-210</v>
      </c>
      <c r="L588" s="156" t="e">
        <f>#REF!+J588</f>
        <v>#REF!</v>
      </c>
      <c r="M588" s="156" t="e">
        <f>#REF!+K588</f>
        <v>#REF!</v>
      </c>
      <c r="N588" s="156" t="e">
        <f>#REF!+L588</f>
        <v>#REF!</v>
      </c>
    </row>
    <row r="589" spans="1:14" s="34" customFormat="1" ht="15.75" hidden="1" customHeight="1" x14ac:dyDescent="0.2">
      <c r="A589" s="158" t="s">
        <v>105</v>
      </c>
      <c r="B589" s="170">
        <v>801</v>
      </c>
      <c r="C589" s="170" t="s">
        <v>292</v>
      </c>
      <c r="D589" s="151" t="s">
        <v>191</v>
      </c>
      <c r="E589" s="159" t="s">
        <v>441</v>
      </c>
      <c r="F589" s="151" t="s">
        <v>106</v>
      </c>
      <c r="G589" s="155"/>
      <c r="H589" s="155"/>
      <c r="I589" s="156">
        <v>-40</v>
      </c>
      <c r="J589" s="156" t="e">
        <f>#REF!+I589</f>
        <v>#REF!</v>
      </c>
      <c r="K589" s="156">
        <v>-40</v>
      </c>
      <c r="L589" s="156" t="e">
        <f>#REF!+J589</f>
        <v>#REF!</v>
      </c>
      <c r="M589" s="156" t="e">
        <f>#REF!+K589</f>
        <v>#REF!</v>
      </c>
      <c r="N589" s="156" t="e">
        <f>#REF!+L589</f>
        <v>#REF!</v>
      </c>
    </row>
    <row r="590" spans="1:14" s="34" customFormat="1" ht="21.75" customHeight="1" x14ac:dyDescent="0.2">
      <c r="A590" s="158" t="s">
        <v>479</v>
      </c>
      <c r="B590" s="170">
        <v>801</v>
      </c>
      <c r="C590" s="170" t="s">
        <v>292</v>
      </c>
      <c r="D590" s="151" t="s">
        <v>191</v>
      </c>
      <c r="E590" s="159" t="s">
        <v>720</v>
      </c>
      <c r="F590" s="151"/>
      <c r="G590" s="156" t="e">
        <f>#REF!+#REF!+#REF!+#REF!+#REF!+#REF!</f>
        <v>#REF!</v>
      </c>
      <c r="H590" s="156">
        <f t="shared" ref="H590:L590" si="321">H591+H592+H593+H594+H595+H596+H597+H598</f>
        <v>13783</v>
      </c>
      <c r="I590" s="156">
        <f t="shared" si="321"/>
        <v>-1216.6000000000001</v>
      </c>
      <c r="J590" s="156">
        <f t="shared" si="321"/>
        <v>12566.4</v>
      </c>
      <c r="K590" s="156">
        <f t="shared" si="321"/>
        <v>4.0000000000000036E-2</v>
      </c>
      <c r="L590" s="156">
        <f t="shared" si="321"/>
        <v>12984</v>
      </c>
      <c r="M590" s="156">
        <f>M591+M592+M593+M594+M595+M596+M597+M598</f>
        <v>-3646</v>
      </c>
      <c r="N590" s="156">
        <f>N591+N592+N593+N594+N595+N596+N597+N598</f>
        <v>9338</v>
      </c>
    </row>
    <row r="591" spans="1:14" s="34" customFormat="1" ht="26.25" customHeight="1" x14ac:dyDescent="0.2">
      <c r="A591" s="225" t="s">
        <v>759</v>
      </c>
      <c r="B591" s="170">
        <v>801</v>
      </c>
      <c r="C591" s="170" t="s">
        <v>292</v>
      </c>
      <c r="D591" s="151" t="s">
        <v>191</v>
      </c>
      <c r="E591" s="159" t="s">
        <v>720</v>
      </c>
      <c r="F591" s="151" t="s">
        <v>96</v>
      </c>
      <c r="G591" s="155"/>
      <c r="H591" s="156">
        <v>8163</v>
      </c>
      <c r="I591" s="156">
        <v>-2300.4</v>
      </c>
      <c r="J591" s="156">
        <f>H591+I591</f>
        <v>5862.6</v>
      </c>
      <c r="K591" s="156">
        <v>0.05</v>
      </c>
      <c r="L591" s="156">
        <f>5161+68</f>
        <v>5229</v>
      </c>
      <c r="M591" s="156">
        <v>211</v>
      </c>
      <c r="N591" s="156">
        <f>L591+M591</f>
        <v>5440</v>
      </c>
    </row>
    <row r="592" spans="1:14" s="34" customFormat="1" ht="15.75" customHeight="1" x14ac:dyDescent="0.2">
      <c r="A592" s="158" t="s">
        <v>97</v>
      </c>
      <c r="B592" s="170">
        <v>801</v>
      </c>
      <c r="C592" s="151" t="s">
        <v>185</v>
      </c>
      <c r="D592" s="151" t="s">
        <v>191</v>
      </c>
      <c r="E592" s="159" t="s">
        <v>720</v>
      </c>
      <c r="F592" s="151" t="s">
        <v>98</v>
      </c>
      <c r="G592" s="155"/>
      <c r="H592" s="156">
        <v>480</v>
      </c>
      <c r="I592" s="156">
        <v>0</v>
      </c>
      <c r="J592" s="156">
        <f t="shared" ref="J592:J597" si="322">H592+I592</f>
        <v>480</v>
      </c>
      <c r="K592" s="156">
        <v>0</v>
      </c>
      <c r="L592" s="156">
        <v>480</v>
      </c>
      <c r="M592" s="156">
        <v>-430</v>
      </c>
      <c r="N592" s="156">
        <f>L592+M592</f>
        <v>50</v>
      </c>
    </row>
    <row r="593" spans="1:14" s="34" customFormat="1" ht="33" customHeight="1" x14ac:dyDescent="0.2">
      <c r="A593" s="206" t="s">
        <v>750</v>
      </c>
      <c r="B593" s="170">
        <v>801</v>
      </c>
      <c r="C593" s="151" t="s">
        <v>185</v>
      </c>
      <c r="D593" s="151" t="s">
        <v>191</v>
      </c>
      <c r="E593" s="159" t="s">
        <v>720</v>
      </c>
      <c r="F593" s="151" t="s">
        <v>748</v>
      </c>
      <c r="G593" s="155"/>
      <c r="H593" s="156"/>
      <c r="I593" s="156">
        <v>1508.1</v>
      </c>
      <c r="J593" s="156">
        <f t="shared" si="322"/>
        <v>1508.1</v>
      </c>
      <c r="K593" s="156">
        <v>0.02</v>
      </c>
      <c r="L593" s="156">
        <f>1559+62</f>
        <v>1621</v>
      </c>
      <c r="M593" s="156">
        <v>22</v>
      </c>
      <c r="N593" s="156">
        <f t="shared" ref="N593:N598" si="323">L593+M593</f>
        <v>1643</v>
      </c>
    </row>
    <row r="594" spans="1:14" s="34" customFormat="1" ht="15" customHeight="1" x14ac:dyDescent="0.25">
      <c r="A594" s="202" t="s">
        <v>99</v>
      </c>
      <c r="B594" s="170">
        <v>801</v>
      </c>
      <c r="C594" s="151" t="s">
        <v>185</v>
      </c>
      <c r="D594" s="151" t="s">
        <v>191</v>
      </c>
      <c r="E594" s="159" t="s">
        <v>720</v>
      </c>
      <c r="F594" s="151" t="s">
        <v>100</v>
      </c>
      <c r="G594" s="155"/>
      <c r="H594" s="156">
        <v>850</v>
      </c>
      <c r="I594" s="156">
        <v>0</v>
      </c>
      <c r="J594" s="156">
        <f t="shared" si="322"/>
        <v>850</v>
      </c>
      <c r="K594" s="156">
        <v>0</v>
      </c>
      <c r="L594" s="156">
        <v>850</v>
      </c>
      <c r="M594" s="156">
        <v>-450</v>
      </c>
      <c r="N594" s="156">
        <f t="shared" si="323"/>
        <v>400</v>
      </c>
    </row>
    <row r="595" spans="1:14" s="34" customFormat="1" ht="15" customHeight="1" x14ac:dyDescent="0.2">
      <c r="A595" s="158" t="s">
        <v>93</v>
      </c>
      <c r="B595" s="170">
        <v>801</v>
      </c>
      <c r="C595" s="170" t="s">
        <v>292</v>
      </c>
      <c r="D595" s="151" t="s">
        <v>191</v>
      </c>
      <c r="E595" s="159" t="s">
        <v>720</v>
      </c>
      <c r="F595" s="151" t="s">
        <v>94</v>
      </c>
      <c r="G595" s="155"/>
      <c r="H595" s="156">
        <v>4000</v>
      </c>
      <c r="I595" s="156">
        <v>-437.6</v>
      </c>
      <c r="J595" s="156">
        <f t="shared" si="322"/>
        <v>3562.4</v>
      </c>
      <c r="K595" s="156">
        <v>-0.03</v>
      </c>
      <c r="L595" s="156">
        <v>4500</v>
      </c>
      <c r="M595" s="156">
        <v>-2695</v>
      </c>
      <c r="N595" s="156">
        <f t="shared" si="323"/>
        <v>1805</v>
      </c>
    </row>
    <row r="596" spans="1:14" s="34" customFormat="1" ht="15.75" customHeight="1" x14ac:dyDescent="0.2">
      <c r="A596" s="158" t="s">
        <v>103</v>
      </c>
      <c r="B596" s="170">
        <v>801</v>
      </c>
      <c r="C596" s="170" t="s">
        <v>292</v>
      </c>
      <c r="D596" s="151" t="s">
        <v>191</v>
      </c>
      <c r="E596" s="159" t="s">
        <v>720</v>
      </c>
      <c r="F596" s="151" t="s">
        <v>104</v>
      </c>
      <c r="G596" s="155"/>
      <c r="H596" s="156">
        <v>210</v>
      </c>
      <c r="I596" s="156">
        <v>-5</v>
      </c>
      <c r="J596" s="156">
        <f t="shared" si="322"/>
        <v>205</v>
      </c>
      <c r="K596" s="156">
        <v>-5</v>
      </c>
      <c r="L596" s="156">
        <v>230</v>
      </c>
      <c r="M596" s="156">
        <v>-230</v>
      </c>
      <c r="N596" s="156">
        <f t="shared" si="323"/>
        <v>0</v>
      </c>
    </row>
    <row r="597" spans="1:14" s="34" customFormat="1" ht="15.75" customHeight="1" x14ac:dyDescent="0.2">
      <c r="A597" s="158" t="s">
        <v>105</v>
      </c>
      <c r="B597" s="170">
        <v>801</v>
      </c>
      <c r="C597" s="170" t="s">
        <v>292</v>
      </c>
      <c r="D597" s="151" t="s">
        <v>191</v>
      </c>
      <c r="E597" s="159" t="s">
        <v>720</v>
      </c>
      <c r="F597" s="151" t="s">
        <v>106</v>
      </c>
      <c r="G597" s="155"/>
      <c r="H597" s="156">
        <v>80</v>
      </c>
      <c r="I597" s="156">
        <v>13.3</v>
      </c>
      <c r="J597" s="156">
        <f t="shared" si="322"/>
        <v>93.3</v>
      </c>
      <c r="K597" s="156">
        <v>0</v>
      </c>
      <c r="L597" s="156">
        <v>74</v>
      </c>
      <c r="M597" s="156">
        <v>-74</v>
      </c>
      <c r="N597" s="156">
        <f t="shared" si="323"/>
        <v>0</v>
      </c>
    </row>
    <row r="598" spans="1:14" s="34" customFormat="1" ht="15.75" hidden="1" customHeight="1" x14ac:dyDescent="0.2">
      <c r="A598" s="220" t="s">
        <v>758</v>
      </c>
      <c r="B598" s="170">
        <v>801</v>
      </c>
      <c r="C598" s="170" t="s">
        <v>292</v>
      </c>
      <c r="D598" s="151" t="s">
        <v>191</v>
      </c>
      <c r="E598" s="159" t="s">
        <v>720</v>
      </c>
      <c r="F598" s="151" t="s">
        <v>757</v>
      </c>
      <c r="G598" s="155"/>
      <c r="H598" s="156">
        <v>0</v>
      </c>
      <c r="I598" s="156">
        <v>5</v>
      </c>
      <c r="J598" s="156">
        <f>H598+I598</f>
        <v>5</v>
      </c>
      <c r="K598" s="156">
        <v>5</v>
      </c>
      <c r="L598" s="156">
        <v>0</v>
      </c>
      <c r="M598" s="156">
        <v>0</v>
      </c>
      <c r="N598" s="156">
        <f t="shared" si="323"/>
        <v>0</v>
      </c>
    </row>
    <row r="599" spans="1:14" s="34" customFormat="1" ht="15.75" customHeight="1" x14ac:dyDescent="0.2">
      <c r="A599" s="168" t="s">
        <v>745</v>
      </c>
      <c r="B599" s="215">
        <v>801</v>
      </c>
      <c r="C599" s="215" t="s">
        <v>292</v>
      </c>
      <c r="D599" s="201" t="s">
        <v>191</v>
      </c>
      <c r="E599" s="216" t="s">
        <v>744</v>
      </c>
      <c r="F599" s="201"/>
      <c r="G599" s="155"/>
      <c r="H599" s="174">
        <f t="shared" ref="H599:N599" si="324">H600+H601</f>
        <v>600</v>
      </c>
      <c r="I599" s="174">
        <f t="shared" si="324"/>
        <v>0</v>
      </c>
      <c r="J599" s="174">
        <f t="shared" si="324"/>
        <v>600</v>
      </c>
      <c r="K599" s="174">
        <f t="shared" si="324"/>
        <v>0</v>
      </c>
      <c r="L599" s="174">
        <f t="shared" si="324"/>
        <v>614</v>
      </c>
      <c r="M599" s="174">
        <f t="shared" si="324"/>
        <v>6</v>
      </c>
      <c r="N599" s="174">
        <f t="shared" si="324"/>
        <v>620</v>
      </c>
    </row>
    <row r="600" spans="1:14" s="34" customFormat="1" ht="16.5" customHeight="1" x14ac:dyDescent="0.2">
      <c r="A600" s="225" t="s">
        <v>759</v>
      </c>
      <c r="B600" s="170">
        <v>801</v>
      </c>
      <c r="C600" s="170" t="s">
        <v>292</v>
      </c>
      <c r="D600" s="151" t="s">
        <v>191</v>
      </c>
      <c r="E600" s="159" t="s">
        <v>744</v>
      </c>
      <c r="F600" s="151" t="s">
        <v>96</v>
      </c>
      <c r="G600" s="155"/>
      <c r="H600" s="156">
        <v>600</v>
      </c>
      <c r="I600" s="156">
        <v>-139.19999999999999</v>
      </c>
      <c r="J600" s="156">
        <f>H600+I600</f>
        <v>460.8</v>
      </c>
      <c r="K600" s="156">
        <v>0.03</v>
      </c>
      <c r="L600" s="156">
        <f>968-497</f>
        <v>471</v>
      </c>
      <c r="M600" s="156">
        <v>5</v>
      </c>
      <c r="N600" s="156">
        <f>L600+M600</f>
        <v>476</v>
      </c>
    </row>
    <row r="601" spans="1:14" s="34" customFormat="1" ht="30.75" customHeight="1" x14ac:dyDescent="0.2">
      <c r="A601" s="206" t="s">
        <v>750</v>
      </c>
      <c r="B601" s="170">
        <v>801</v>
      </c>
      <c r="C601" s="170" t="s">
        <v>292</v>
      </c>
      <c r="D601" s="151" t="s">
        <v>191</v>
      </c>
      <c r="E601" s="159" t="s">
        <v>744</v>
      </c>
      <c r="F601" s="151" t="s">
        <v>748</v>
      </c>
      <c r="G601" s="155"/>
      <c r="H601" s="156">
        <v>0</v>
      </c>
      <c r="I601" s="156">
        <v>139.19999999999999</v>
      </c>
      <c r="J601" s="156">
        <f>H601+I601</f>
        <v>139.19999999999999</v>
      </c>
      <c r="K601" s="156">
        <v>-0.03</v>
      </c>
      <c r="L601" s="156">
        <f>293-150</f>
        <v>143</v>
      </c>
      <c r="M601" s="156">
        <v>1</v>
      </c>
      <c r="N601" s="156">
        <f>L601+M601</f>
        <v>144</v>
      </c>
    </row>
    <row r="602" spans="1:14" s="34" customFormat="1" ht="43.5" customHeight="1" x14ac:dyDescent="0.2">
      <c r="A602" s="158" t="s">
        <v>665</v>
      </c>
      <c r="B602" s="170">
        <v>801</v>
      </c>
      <c r="C602" s="170" t="s">
        <v>292</v>
      </c>
      <c r="D602" s="151" t="s">
        <v>191</v>
      </c>
      <c r="E602" s="159" t="s">
        <v>664</v>
      </c>
      <c r="F602" s="151"/>
      <c r="G602" s="155"/>
      <c r="H602" s="156">
        <f t="shared" ref="H602:N602" si="325">H603</f>
        <v>31</v>
      </c>
      <c r="I602" s="156">
        <f t="shared" si="325"/>
        <v>0</v>
      </c>
      <c r="J602" s="156">
        <f t="shared" si="325"/>
        <v>31</v>
      </c>
      <c r="K602" s="156">
        <f t="shared" si="325"/>
        <v>0</v>
      </c>
      <c r="L602" s="156">
        <f t="shared" si="325"/>
        <v>33.5</v>
      </c>
      <c r="M602" s="156">
        <f t="shared" si="325"/>
        <v>2.2999999999999998</v>
      </c>
      <c r="N602" s="156">
        <f t="shared" si="325"/>
        <v>35.799999999999997</v>
      </c>
    </row>
    <row r="603" spans="1:14" s="34" customFormat="1" ht="18.75" customHeight="1" x14ac:dyDescent="0.2">
      <c r="A603" s="158" t="s">
        <v>93</v>
      </c>
      <c r="B603" s="170">
        <v>801</v>
      </c>
      <c r="C603" s="170" t="s">
        <v>292</v>
      </c>
      <c r="D603" s="151" t="s">
        <v>191</v>
      </c>
      <c r="E603" s="159" t="s">
        <v>664</v>
      </c>
      <c r="F603" s="151" t="s">
        <v>94</v>
      </c>
      <c r="G603" s="155"/>
      <c r="H603" s="156">
        <v>31</v>
      </c>
      <c r="I603" s="156">
        <v>0</v>
      </c>
      <c r="J603" s="156">
        <f>H603+I603</f>
        <v>31</v>
      </c>
      <c r="K603" s="156">
        <v>0</v>
      </c>
      <c r="L603" s="156">
        <v>33.5</v>
      </c>
      <c r="M603" s="156">
        <v>2.2999999999999998</v>
      </c>
      <c r="N603" s="156">
        <f>L603+M603</f>
        <v>35.799999999999997</v>
      </c>
    </row>
    <row r="604" spans="1:14" s="34" customFormat="1" ht="30.75" customHeight="1" x14ac:dyDescent="0.2">
      <c r="A604" s="158" t="s">
        <v>643</v>
      </c>
      <c r="B604" s="148">
        <v>801</v>
      </c>
      <c r="C604" s="148" t="s">
        <v>292</v>
      </c>
      <c r="D604" s="149" t="s">
        <v>191</v>
      </c>
      <c r="E604" s="210" t="s">
        <v>644</v>
      </c>
      <c r="F604" s="149"/>
      <c r="G604" s="163"/>
      <c r="H604" s="174">
        <f t="shared" ref="H604:N604" si="326">H605+H606</f>
        <v>0</v>
      </c>
      <c r="I604" s="174">
        <f t="shared" si="326"/>
        <v>80.099999999999994</v>
      </c>
      <c r="J604" s="174">
        <f t="shared" si="326"/>
        <v>80.099999999999994</v>
      </c>
      <c r="K604" s="174">
        <f t="shared" si="326"/>
        <v>0</v>
      </c>
      <c r="L604" s="174">
        <f t="shared" si="326"/>
        <v>76.400000000000006</v>
      </c>
      <c r="M604" s="174">
        <f t="shared" si="326"/>
        <v>-76.400000000000006</v>
      </c>
      <c r="N604" s="174">
        <f t="shared" si="326"/>
        <v>0</v>
      </c>
    </row>
    <row r="605" spans="1:14" s="34" customFormat="1" ht="22.5" customHeight="1" x14ac:dyDescent="0.2">
      <c r="A605" s="225" t="s">
        <v>759</v>
      </c>
      <c r="B605" s="170">
        <v>801</v>
      </c>
      <c r="C605" s="170" t="s">
        <v>292</v>
      </c>
      <c r="D605" s="151" t="s">
        <v>191</v>
      </c>
      <c r="E605" s="159" t="s">
        <v>644</v>
      </c>
      <c r="F605" s="151" t="s">
        <v>96</v>
      </c>
      <c r="G605" s="155"/>
      <c r="H605" s="156">
        <v>0</v>
      </c>
      <c r="I605" s="156">
        <v>61.4</v>
      </c>
      <c r="J605" s="156">
        <f>H605+I605</f>
        <v>61.4</v>
      </c>
      <c r="K605" s="156">
        <v>0.04</v>
      </c>
      <c r="L605" s="156">
        <v>58.7</v>
      </c>
      <c r="M605" s="156">
        <v>-58.7</v>
      </c>
      <c r="N605" s="156">
        <f>L605+M605</f>
        <v>0</v>
      </c>
    </row>
    <row r="606" spans="1:14" s="34" customFormat="1" ht="31.5" customHeight="1" x14ac:dyDescent="0.2">
      <c r="A606" s="206" t="s">
        <v>750</v>
      </c>
      <c r="B606" s="170">
        <v>801</v>
      </c>
      <c r="C606" s="170" t="s">
        <v>292</v>
      </c>
      <c r="D606" s="151" t="s">
        <v>191</v>
      </c>
      <c r="E606" s="159" t="s">
        <v>644</v>
      </c>
      <c r="F606" s="151" t="s">
        <v>748</v>
      </c>
      <c r="G606" s="155"/>
      <c r="H606" s="156">
        <v>0</v>
      </c>
      <c r="I606" s="156">
        <v>18.7</v>
      </c>
      <c r="J606" s="156">
        <f>H606+I606</f>
        <v>18.7</v>
      </c>
      <c r="K606" s="156">
        <v>-0.04</v>
      </c>
      <c r="L606" s="156">
        <v>17.7</v>
      </c>
      <c r="M606" s="156">
        <v>-17.7</v>
      </c>
      <c r="N606" s="156">
        <f>L606+M606</f>
        <v>0</v>
      </c>
    </row>
    <row r="607" spans="1:14" s="34" customFormat="1" ht="35.25" customHeight="1" x14ac:dyDescent="0.2">
      <c r="A607" s="158" t="s">
        <v>795</v>
      </c>
      <c r="B607" s="148">
        <v>801</v>
      </c>
      <c r="C607" s="148" t="s">
        <v>292</v>
      </c>
      <c r="D607" s="149" t="s">
        <v>191</v>
      </c>
      <c r="E607" s="210" t="s">
        <v>723</v>
      </c>
      <c r="F607" s="149"/>
      <c r="G607" s="174">
        <f>G608+G609+G611+G612</f>
        <v>0</v>
      </c>
      <c r="H607" s="174">
        <f t="shared" ref="H607:N607" si="327">H608+H609+H610+H611+H612</f>
        <v>1331</v>
      </c>
      <c r="I607" s="174">
        <f t="shared" si="327"/>
        <v>0</v>
      </c>
      <c r="J607" s="174">
        <f t="shared" si="327"/>
        <v>1331</v>
      </c>
      <c r="K607" s="174">
        <f t="shared" si="327"/>
        <v>0</v>
      </c>
      <c r="L607" s="174">
        <f t="shared" si="327"/>
        <v>1369</v>
      </c>
      <c r="M607" s="174">
        <f t="shared" si="327"/>
        <v>21.7</v>
      </c>
      <c r="N607" s="174">
        <f t="shared" si="327"/>
        <v>1390.7</v>
      </c>
    </row>
    <row r="608" spans="1:14" s="34" customFormat="1" ht="15.75" customHeight="1" x14ac:dyDescent="0.2">
      <c r="A608" s="158" t="s">
        <v>95</v>
      </c>
      <c r="B608" s="170">
        <v>801</v>
      </c>
      <c r="C608" s="170" t="s">
        <v>292</v>
      </c>
      <c r="D608" s="151" t="s">
        <v>191</v>
      </c>
      <c r="E608" s="159" t="s">
        <v>723</v>
      </c>
      <c r="F608" s="151" t="s">
        <v>96</v>
      </c>
      <c r="G608" s="155"/>
      <c r="H608" s="156">
        <v>1300</v>
      </c>
      <c r="I608" s="156">
        <v>-286.79000000000002</v>
      </c>
      <c r="J608" s="156">
        <f>H608+I608</f>
        <v>1013.21</v>
      </c>
      <c r="K608" s="156">
        <v>0</v>
      </c>
      <c r="L608" s="156">
        <v>1014</v>
      </c>
      <c r="M608" s="156">
        <v>12</v>
      </c>
      <c r="N608" s="156">
        <f>L608+M608</f>
        <v>1026</v>
      </c>
    </row>
    <row r="609" spans="1:14" s="34" customFormat="1" ht="15.75" customHeight="1" x14ac:dyDescent="0.2">
      <c r="A609" s="158" t="s">
        <v>97</v>
      </c>
      <c r="B609" s="170">
        <v>801</v>
      </c>
      <c r="C609" s="170" t="s">
        <v>292</v>
      </c>
      <c r="D609" s="151" t="s">
        <v>191</v>
      </c>
      <c r="E609" s="159" t="s">
        <v>723</v>
      </c>
      <c r="F609" s="151" t="s">
        <v>98</v>
      </c>
      <c r="G609" s="155"/>
      <c r="H609" s="156">
        <v>6</v>
      </c>
      <c r="I609" s="156">
        <v>0</v>
      </c>
      <c r="J609" s="156">
        <f>H609+I609</f>
        <v>6</v>
      </c>
      <c r="K609" s="156">
        <v>0</v>
      </c>
      <c r="L609" s="156">
        <f t="shared" ref="L609:L611" si="328">I609+J609</f>
        <v>6</v>
      </c>
      <c r="M609" s="156">
        <v>0</v>
      </c>
      <c r="N609" s="156">
        <f t="shared" ref="N609:N612" si="329">L609+M609</f>
        <v>6</v>
      </c>
    </row>
    <row r="610" spans="1:14" s="34" customFormat="1" ht="37.5" customHeight="1" x14ac:dyDescent="0.2">
      <c r="A610" s="206" t="s">
        <v>750</v>
      </c>
      <c r="B610" s="170">
        <v>801</v>
      </c>
      <c r="C610" s="170" t="s">
        <v>292</v>
      </c>
      <c r="D610" s="151" t="s">
        <v>191</v>
      </c>
      <c r="E610" s="159" t="s">
        <v>723</v>
      </c>
      <c r="F610" s="151" t="s">
        <v>748</v>
      </c>
      <c r="G610" s="155"/>
      <c r="H610" s="156">
        <v>0</v>
      </c>
      <c r="I610" s="156">
        <v>286.79000000000002</v>
      </c>
      <c r="J610" s="156">
        <f>H610+I610</f>
        <v>286.79000000000002</v>
      </c>
      <c r="K610" s="156">
        <v>0</v>
      </c>
      <c r="L610" s="156">
        <v>306</v>
      </c>
      <c r="M610" s="156">
        <v>4</v>
      </c>
      <c r="N610" s="156">
        <f t="shared" si="329"/>
        <v>310</v>
      </c>
    </row>
    <row r="611" spans="1:14" s="34" customFormat="1" ht="18" customHeight="1" x14ac:dyDescent="0.2">
      <c r="A611" s="158" t="s">
        <v>99</v>
      </c>
      <c r="B611" s="170">
        <v>801</v>
      </c>
      <c r="C611" s="170" t="s">
        <v>292</v>
      </c>
      <c r="D611" s="151" t="s">
        <v>191</v>
      </c>
      <c r="E611" s="159" t="s">
        <v>723</v>
      </c>
      <c r="F611" s="151" t="s">
        <v>100</v>
      </c>
      <c r="G611" s="155"/>
      <c r="H611" s="156">
        <v>10</v>
      </c>
      <c r="I611" s="156">
        <v>0</v>
      </c>
      <c r="J611" s="156">
        <f>H611+I611</f>
        <v>10</v>
      </c>
      <c r="K611" s="156">
        <v>0</v>
      </c>
      <c r="L611" s="156">
        <f t="shared" si="328"/>
        <v>10</v>
      </c>
      <c r="M611" s="156">
        <v>0</v>
      </c>
      <c r="N611" s="156">
        <f t="shared" si="329"/>
        <v>10</v>
      </c>
    </row>
    <row r="612" spans="1:14" s="34" customFormat="1" ht="20.25" customHeight="1" x14ac:dyDescent="0.2">
      <c r="A612" s="158" t="s">
        <v>93</v>
      </c>
      <c r="B612" s="170">
        <v>801</v>
      </c>
      <c r="C612" s="170" t="s">
        <v>292</v>
      </c>
      <c r="D612" s="151" t="s">
        <v>191</v>
      </c>
      <c r="E612" s="159" t="s">
        <v>723</v>
      </c>
      <c r="F612" s="151" t="s">
        <v>94</v>
      </c>
      <c r="G612" s="155"/>
      <c r="H612" s="156">
        <v>15</v>
      </c>
      <c r="I612" s="156">
        <v>0</v>
      </c>
      <c r="J612" s="156">
        <f>H612+I612</f>
        <v>15</v>
      </c>
      <c r="K612" s="156">
        <v>0</v>
      </c>
      <c r="L612" s="156">
        <v>33</v>
      </c>
      <c r="M612" s="156">
        <f>-16+21.7</f>
        <v>5.6999999999999993</v>
      </c>
      <c r="N612" s="156">
        <f t="shared" si="329"/>
        <v>38.700000000000003</v>
      </c>
    </row>
    <row r="613" spans="1:14" s="26" customFormat="1" ht="15.75" customHeight="1" x14ac:dyDescent="0.2">
      <c r="A613" s="235" t="s">
        <v>192</v>
      </c>
      <c r="B613" s="148">
        <v>801</v>
      </c>
      <c r="C613" s="148" t="s">
        <v>185</v>
      </c>
      <c r="D613" s="149" t="s">
        <v>193</v>
      </c>
      <c r="E613" s="210"/>
      <c r="F613" s="149"/>
      <c r="G613" s="163"/>
      <c r="H613" s="174">
        <f>H614</f>
        <v>8.8000000000000007</v>
      </c>
      <c r="I613" s="174">
        <f t="shared" ref="I613:N614" si="330">I614</f>
        <v>0</v>
      </c>
      <c r="J613" s="174">
        <f t="shared" si="330"/>
        <v>8.8049999999999997</v>
      </c>
      <c r="K613" s="174">
        <f t="shared" si="330"/>
        <v>0</v>
      </c>
      <c r="L613" s="174">
        <f t="shared" si="330"/>
        <v>0</v>
      </c>
      <c r="M613" s="174">
        <f>M614</f>
        <v>90.8</v>
      </c>
      <c r="N613" s="174">
        <f t="shared" si="330"/>
        <v>90.8</v>
      </c>
    </row>
    <row r="614" spans="1:14" s="34" customFormat="1" ht="39" customHeight="1" x14ac:dyDescent="0.2">
      <c r="A614" s="158" t="s">
        <v>697</v>
      </c>
      <c r="B614" s="170">
        <v>801</v>
      </c>
      <c r="C614" s="170" t="s">
        <v>292</v>
      </c>
      <c r="D614" s="151" t="s">
        <v>193</v>
      </c>
      <c r="E614" s="159" t="s">
        <v>698</v>
      </c>
      <c r="F614" s="151"/>
      <c r="G614" s="155"/>
      <c r="H614" s="156">
        <f>H615</f>
        <v>8.8000000000000007</v>
      </c>
      <c r="I614" s="156">
        <f t="shared" si="330"/>
        <v>0</v>
      </c>
      <c r="J614" s="156">
        <f t="shared" si="330"/>
        <v>8.8049999999999997</v>
      </c>
      <c r="K614" s="156">
        <f t="shared" si="330"/>
        <v>0</v>
      </c>
      <c r="L614" s="156">
        <f t="shared" si="330"/>
        <v>0</v>
      </c>
      <c r="M614" s="156">
        <f>M615</f>
        <v>90.8</v>
      </c>
      <c r="N614" s="156">
        <f t="shared" si="330"/>
        <v>90.8</v>
      </c>
    </row>
    <row r="615" spans="1:14" s="34" customFormat="1" ht="24" customHeight="1" x14ac:dyDescent="0.2">
      <c r="A615" s="158" t="s">
        <v>93</v>
      </c>
      <c r="B615" s="170">
        <v>801</v>
      </c>
      <c r="C615" s="170" t="s">
        <v>292</v>
      </c>
      <c r="D615" s="151" t="s">
        <v>193</v>
      </c>
      <c r="E615" s="159" t="s">
        <v>698</v>
      </c>
      <c r="F615" s="151" t="s">
        <v>94</v>
      </c>
      <c r="G615" s="155"/>
      <c r="H615" s="156">
        <v>8.8000000000000007</v>
      </c>
      <c r="I615" s="177">
        <v>0</v>
      </c>
      <c r="J615" s="178">
        <v>8.8049999999999997</v>
      </c>
      <c r="K615" s="177">
        <v>0</v>
      </c>
      <c r="L615" s="178">
        <v>0</v>
      </c>
      <c r="M615" s="178">
        <v>90.8</v>
      </c>
      <c r="N615" s="178">
        <f>L615+M615</f>
        <v>90.8</v>
      </c>
    </row>
    <row r="616" spans="1:14" s="26" customFormat="1" ht="24" customHeight="1" x14ac:dyDescent="0.2">
      <c r="A616" s="235" t="s">
        <v>196</v>
      </c>
      <c r="B616" s="148">
        <v>801</v>
      </c>
      <c r="C616" s="148" t="s">
        <v>292</v>
      </c>
      <c r="D616" s="149" t="s">
        <v>197</v>
      </c>
      <c r="E616" s="210"/>
      <c r="F616" s="149"/>
      <c r="G616" s="163"/>
      <c r="H616" s="174">
        <f t="shared" ref="H616:N616" si="331">H617</f>
        <v>175.25</v>
      </c>
      <c r="I616" s="163">
        <f t="shared" si="331"/>
        <v>-83.87</v>
      </c>
      <c r="J616" s="174">
        <f t="shared" si="331"/>
        <v>91.38</v>
      </c>
      <c r="K616" s="163">
        <f t="shared" si="331"/>
        <v>0</v>
      </c>
      <c r="L616" s="174">
        <f t="shared" si="331"/>
        <v>0</v>
      </c>
      <c r="M616" s="174">
        <f t="shared" si="331"/>
        <v>1058.0999999999999</v>
      </c>
      <c r="N616" s="174">
        <f t="shared" si="331"/>
        <v>1058.0999999999999</v>
      </c>
    </row>
    <row r="617" spans="1:14" s="34" customFormat="1" ht="29.25" customHeight="1" x14ac:dyDescent="0.2">
      <c r="A617" s="158" t="s">
        <v>426</v>
      </c>
      <c r="B617" s="170">
        <v>801</v>
      </c>
      <c r="C617" s="170" t="s">
        <v>292</v>
      </c>
      <c r="D617" s="151" t="s">
        <v>197</v>
      </c>
      <c r="E617" s="159" t="s">
        <v>719</v>
      </c>
      <c r="F617" s="151"/>
      <c r="G617" s="155"/>
      <c r="H617" s="156">
        <f>H618</f>
        <v>175.25</v>
      </c>
      <c r="I617" s="157">
        <f>I618</f>
        <v>-83.87</v>
      </c>
      <c r="J617" s="156">
        <f>H617+I617</f>
        <v>91.38</v>
      </c>
      <c r="K617" s="157">
        <f>K618</f>
        <v>0</v>
      </c>
      <c r="L617" s="156">
        <f>L618</f>
        <v>0</v>
      </c>
      <c r="M617" s="156">
        <f>M618</f>
        <v>1058.0999999999999</v>
      </c>
      <c r="N617" s="156">
        <f>N618</f>
        <v>1058.0999999999999</v>
      </c>
    </row>
    <row r="618" spans="1:14" s="34" customFormat="1" ht="24" customHeight="1" x14ac:dyDescent="0.2">
      <c r="A618" s="158" t="s">
        <v>93</v>
      </c>
      <c r="B618" s="170">
        <v>801</v>
      </c>
      <c r="C618" s="170" t="s">
        <v>292</v>
      </c>
      <c r="D618" s="151" t="s">
        <v>197</v>
      </c>
      <c r="E618" s="159" t="s">
        <v>719</v>
      </c>
      <c r="F618" s="151" t="s">
        <v>94</v>
      </c>
      <c r="G618" s="155"/>
      <c r="H618" s="156">
        <v>175.25</v>
      </c>
      <c r="I618" s="157">
        <v>-83.87</v>
      </c>
      <c r="J618" s="156">
        <f>H618+I618</f>
        <v>91.38</v>
      </c>
      <c r="K618" s="157">
        <v>0</v>
      </c>
      <c r="L618" s="156">
        <v>0</v>
      </c>
      <c r="M618" s="156">
        <v>1058.0999999999999</v>
      </c>
      <c r="N618" s="156">
        <f>L618+M618</f>
        <v>1058.0999999999999</v>
      </c>
    </row>
    <row r="619" spans="1:14" s="13" customFormat="1" ht="15.75" customHeight="1" x14ac:dyDescent="0.2">
      <c r="A619" s="235" t="s">
        <v>198</v>
      </c>
      <c r="B619" s="149" t="s">
        <v>143</v>
      </c>
      <c r="C619" s="149" t="s">
        <v>185</v>
      </c>
      <c r="D619" s="149" t="s">
        <v>199</v>
      </c>
      <c r="E619" s="149"/>
      <c r="F619" s="149"/>
      <c r="G619" s="174" t="e">
        <f>#REF!+G629</f>
        <v>#REF!</v>
      </c>
      <c r="H619" s="174">
        <f t="shared" ref="H619:K619" si="332">H629</f>
        <v>3000</v>
      </c>
      <c r="I619" s="174">
        <f t="shared" si="332"/>
        <v>0</v>
      </c>
      <c r="J619" s="174">
        <f t="shared" si="332"/>
        <v>3000</v>
      </c>
      <c r="K619" s="174">
        <f t="shared" si="332"/>
        <v>-887.51</v>
      </c>
      <c r="L619" s="174">
        <f>L629+L630</f>
        <v>2000</v>
      </c>
      <c r="M619" s="174">
        <f t="shared" ref="M619:N619" si="333">M629+M630</f>
        <v>650</v>
      </c>
      <c r="N619" s="174">
        <f t="shared" si="333"/>
        <v>2650</v>
      </c>
    </row>
    <row r="620" spans="1:14" ht="15" hidden="1" x14ac:dyDescent="0.2">
      <c r="A620" s="158" t="s">
        <v>198</v>
      </c>
      <c r="B620" s="151" t="s">
        <v>143</v>
      </c>
      <c r="C620" s="151" t="s">
        <v>185</v>
      </c>
      <c r="D620" s="151" t="s">
        <v>199</v>
      </c>
      <c r="E620" s="151" t="s">
        <v>328</v>
      </c>
      <c r="F620" s="151"/>
      <c r="G620" s="155"/>
      <c r="H620" s="155"/>
      <c r="I620" s="156">
        <f t="shared" ref="I620:N622" si="334">I621</f>
        <v>1</v>
      </c>
      <c r="J620" s="156">
        <f t="shared" si="334"/>
        <v>1</v>
      </c>
      <c r="K620" s="156">
        <f t="shared" si="334"/>
        <v>1</v>
      </c>
      <c r="L620" s="156">
        <f t="shared" si="334"/>
        <v>1</v>
      </c>
      <c r="M620" s="156">
        <f t="shared" si="334"/>
        <v>2</v>
      </c>
      <c r="N620" s="156">
        <f t="shared" si="334"/>
        <v>3</v>
      </c>
    </row>
    <row r="621" spans="1:14" ht="15" hidden="1" x14ac:dyDescent="0.2">
      <c r="A621" s="158" t="s">
        <v>329</v>
      </c>
      <c r="B621" s="151" t="s">
        <v>143</v>
      </c>
      <c r="C621" s="151" t="s">
        <v>185</v>
      </c>
      <c r="D621" s="151" t="s">
        <v>199</v>
      </c>
      <c r="E621" s="151" t="s">
        <v>330</v>
      </c>
      <c r="F621" s="151"/>
      <c r="G621" s="155"/>
      <c r="H621" s="155"/>
      <c r="I621" s="156">
        <f t="shared" si="334"/>
        <v>1</v>
      </c>
      <c r="J621" s="156">
        <f t="shared" si="334"/>
        <v>1</v>
      </c>
      <c r="K621" s="156">
        <f t="shared" si="334"/>
        <v>1</v>
      </c>
      <c r="L621" s="156">
        <f t="shared" si="334"/>
        <v>1</v>
      </c>
      <c r="M621" s="156">
        <f t="shared" si="334"/>
        <v>2</v>
      </c>
      <c r="N621" s="156">
        <f t="shared" si="334"/>
        <v>3</v>
      </c>
    </row>
    <row r="622" spans="1:14" ht="32.25" hidden="1" customHeight="1" x14ac:dyDescent="0.2">
      <c r="A622" s="158" t="s">
        <v>297</v>
      </c>
      <c r="B622" s="151" t="s">
        <v>143</v>
      </c>
      <c r="C622" s="151" t="s">
        <v>185</v>
      </c>
      <c r="D622" s="151" t="s">
        <v>199</v>
      </c>
      <c r="E622" s="151" t="s">
        <v>333</v>
      </c>
      <c r="F622" s="151"/>
      <c r="G622" s="155"/>
      <c r="H622" s="155"/>
      <c r="I622" s="156">
        <f t="shared" si="334"/>
        <v>1</v>
      </c>
      <c r="J622" s="156">
        <f t="shared" si="334"/>
        <v>1</v>
      </c>
      <c r="K622" s="156">
        <f t="shared" si="334"/>
        <v>1</v>
      </c>
      <c r="L622" s="156">
        <f t="shared" si="334"/>
        <v>1</v>
      </c>
      <c r="M622" s="156">
        <f t="shared" si="334"/>
        <v>2</v>
      </c>
      <c r="N622" s="156">
        <f t="shared" si="334"/>
        <v>3</v>
      </c>
    </row>
    <row r="623" spans="1:14" ht="15" hidden="1" x14ac:dyDescent="0.2">
      <c r="A623" s="158" t="s">
        <v>298</v>
      </c>
      <c r="B623" s="151" t="s">
        <v>143</v>
      </c>
      <c r="C623" s="151" t="s">
        <v>332</v>
      </c>
      <c r="D623" s="151" t="s">
        <v>199</v>
      </c>
      <c r="E623" s="151" t="s">
        <v>333</v>
      </c>
      <c r="F623" s="151" t="s">
        <v>299</v>
      </c>
      <c r="G623" s="155"/>
      <c r="H623" s="155"/>
      <c r="I623" s="156">
        <v>1</v>
      </c>
      <c r="J623" s="156">
        <v>1</v>
      </c>
      <c r="K623" s="156">
        <v>1</v>
      </c>
      <c r="L623" s="156">
        <v>1</v>
      </c>
      <c r="M623" s="156">
        <v>2</v>
      </c>
      <c r="N623" s="156">
        <v>3</v>
      </c>
    </row>
    <row r="624" spans="1:14" s="24" customFormat="1" ht="15" hidden="1" x14ac:dyDescent="0.2">
      <c r="A624" s="172" t="s">
        <v>380</v>
      </c>
      <c r="B624" s="217" t="s">
        <v>143</v>
      </c>
      <c r="C624" s="217" t="s">
        <v>185</v>
      </c>
      <c r="D624" s="217">
        <v>11</v>
      </c>
      <c r="E624" s="217" t="s">
        <v>62</v>
      </c>
      <c r="F624" s="217"/>
      <c r="G624" s="218"/>
      <c r="H624" s="218"/>
      <c r="I624" s="179">
        <f>I627+I625</f>
        <v>-1900</v>
      </c>
      <c r="J624" s="179">
        <f>J627+J625</f>
        <v>-1900</v>
      </c>
      <c r="K624" s="179">
        <f>K627+K625</f>
        <v>-1900</v>
      </c>
      <c r="L624" s="179">
        <f>L627+L625</f>
        <v>-1900</v>
      </c>
      <c r="M624" s="179">
        <f t="shared" ref="M624:N624" si="335">M627+M625</f>
        <v>-3800</v>
      </c>
      <c r="N624" s="179">
        <f t="shared" si="335"/>
        <v>-3800</v>
      </c>
    </row>
    <row r="625" spans="1:14" s="24" customFormat="1" ht="28.5" hidden="1" customHeight="1" x14ac:dyDescent="0.2">
      <c r="A625" s="158" t="s">
        <v>841</v>
      </c>
      <c r="B625" s="170">
        <v>801</v>
      </c>
      <c r="C625" s="151" t="s">
        <v>185</v>
      </c>
      <c r="D625" s="151" t="s">
        <v>199</v>
      </c>
      <c r="E625" s="151" t="s">
        <v>386</v>
      </c>
      <c r="F625" s="151"/>
      <c r="G625" s="218"/>
      <c r="H625" s="218"/>
      <c r="I625" s="179">
        <f>I626</f>
        <v>-1000</v>
      </c>
      <c r="J625" s="179">
        <f>J626</f>
        <v>-1000</v>
      </c>
      <c r="K625" s="179">
        <f>K626</f>
        <v>-1000</v>
      </c>
      <c r="L625" s="179">
        <f>L626</f>
        <v>-1000</v>
      </c>
      <c r="M625" s="179">
        <f t="shared" ref="M625:N625" si="336">M626</f>
        <v>-2000</v>
      </c>
      <c r="N625" s="179">
        <f t="shared" si="336"/>
        <v>-2000</v>
      </c>
    </row>
    <row r="626" spans="1:14" s="24" customFormat="1" ht="15.75" hidden="1" customHeight="1" x14ac:dyDescent="0.2">
      <c r="A626" s="158" t="s">
        <v>93</v>
      </c>
      <c r="B626" s="170">
        <v>801</v>
      </c>
      <c r="C626" s="217" t="s">
        <v>185</v>
      </c>
      <c r="D626" s="217" t="s">
        <v>199</v>
      </c>
      <c r="E626" s="151" t="s">
        <v>386</v>
      </c>
      <c r="F626" s="151" t="s">
        <v>94</v>
      </c>
      <c r="G626" s="218"/>
      <c r="H626" s="218"/>
      <c r="I626" s="179">
        <v>-1000</v>
      </c>
      <c r="J626" s="179">
        <f>G626+I626</f>
        <v>-1000</v>
      </c>
      <c r="K626" s="179">
        <v>-1000</v>
      </c>
      <c r="L626" s="179">
        <f>H626+J626</f>
        <v>-1000</v>
      </c>
      <c r="M626" s="179">
        <f t="shared" ref="M626:N626" si="337">I626+K626</f>
        <v>-2000</v>
      </c>
      <c r="N626" s="179">
        <f t="shared" si="337"/>
        <v>-2000</v>
      </c>
    </row>
    <row r="627" spans="1:14" ht="30" hidden="1" x14ac:dyDescent="0.2">
      <c r="A627" s="158" t="s">
        <v>842</v>
      </c>
      <c r="B627" s="151" t="s">
        <v>143</v>
      </c>
      <c r="C627" s="151" t="s">
        <v>185</v>
      </c>
      <c r="D627" s="151" t="s">
        <v>199</v>
      </c>
      <c r="E627" s="151" t="s">
        <v>407</v>
      </c>
      <c r="F627" s="151"/>
      <c r="G627" s="155"/>
      <c r="H627" s="155"/>
      <c r="I627" s="156">
        <f>I628</f>
        <v>-900</v>
      </c>
      <c r="J627" s="156">
        <f>J628</f>
        <v>-900</v>
      </c>
      <c r="K627" s="156">
        <f>K628</f>
        <v>-900</v>
      </c>
      <c r="L627" s="156">
        <f>L628</f>
        <v>-900</v>
      </c>
      <c r="M627" s="156">
        <f t="shared" ref="M627:N627" si="338">M628</f>
        <v>-1800</v>
      </c>
      <c r="N627" s="156">
        <f t="shared" si="338"/>
        <v>-1800</v>
      </c>
    </row>
    <row r="628" spans="1:14" ht="15" hidden="1" x14ac:dyDescent="0.2">
      <c r="A628" s="158" t="s">
        <v>298</v>
      </c>
      <c r="B628" s="151" t="s">
        <v>143</v>
      </c>
      <c r="C628" s="151" t="s">
        <v>332</v>
      </c>
      <c r="D628" s="151" t="s">
        <v>199</v>
      </c>
      <c r="E628" s="151" t="s">
        <v>407</v>
      </c>
      <c r="F628" s="151" t="s">
        <v>299</v>
      </c>
      <c r="G628" s="155"/>
      <c r="H628" s="155"/>
      <c r="I628" s="156">
        <v>-900</v>
      </c>
      <c r="J628" s="156">
        <f>G628+I628</f>
        <v>-900</v>
      </c>
      <c r="K628" s="156">
        <v>-900</v>
      </c>
      <c r="L628" s="156">
        <f>H628+J628</f>
        <v>-900</v>
      </c>
      <c r="M628" s="156">
        <f t="shared" ref="M628:N628" si="339">I628+K628</f>
        <v>-1800</v>
      </c>
      <c r="N628" s="156">
        <f t="shared" si="339"/>
        <v>-1800</v>
      </c>
    </row>
    <row r="629" spans="1:14" ht="30" x14ac:dyDescent="0.2">
      <c r="A629" s="158" t="s">
        <v>440</v>
      </c>
      <c r="B629" s="151" t="s">
        <v>143</v>
      </c>
      <c r="C629" s="151" t="s">
        <v>332</v>
      </c>
      <c r="D629" s="151" t="s">
        <v>199</v>
      </c>
      <c r="E629" s="151" t="s">
        <v>726</v>
      </c>
      <c r="F629" s="151" t="s">
        <v>299</v>
      </c>
      <c r="G629" s="155"/>
      <c r="H629" s="156">
        <f>H630</f>
        <v>3000</v>
      </c>
      <c r="I629" s="156">
        <f>I630</f>
        <v>0</v>
      </c>
      <c r="J629" s="156">
        <f>H629+I629</f>
        <v>3000</v>
      </c>
      <c r="K629" s="156">
        <f>K630</f>
        <v>-887.51</v>
      </c>
      <c r="L629" s="156">
        <v>0</v>
      </c>
      <c r="M629" s="156">
        <v>650</v>
      </c>
      <c r="N629" s="156">
        <f>L629+M629</f>
        <v>650</v>
      </c>
    </row>
    <row r="630" spans="1:14" ht="15" x14ac:dyDescent="0.2">
      <c r="A630" s="158" t="s">
        <v>331</v>
      </c>
      <c r="B630" s="151" t="s">
        <v>143</v>
      </c>
      <c r="C630" s="151" t="s">
        <v>185</v>
      </c>
      <c r="D630" s="151" t="s">
        <v>199</v>
      </c>
      <c r="E630" s="151" t="s">
        <v>727</v>
      </c>
      <c r="F630" s="151" t="s">
        <v>299</v>
      </c>
      <c r="G630" s="155"/>
      <c r="H630" s="156">
        <v>3000</v>
      </c>
      <c r="I630" s="156">
        <v>0</v>
      </c>
      <c r="J630" s="156">
        <f>H630+I630</f>
        <v>3000</v>
      </c>
      <c r="K630" s="156">
        <v>-887.51</v>
      </c>
      <c r="L630" s="156">
        <v>2000</v>
      </c>
      <c r="M630" s="156">
        <v>0</v>
      </c>
      <c r="N630" s="156">
        <f>L630+M630</f>
        <v>2000</v>
      </c>
    </row>
    <row r="631" spans="1:14" s="13" customFormat="1" ht="14.25" x14ac:dyDescent="0.2">
      <c r="A631" s="235" t="s">
        <v>201</v>
      </c>
      <c r="B631" s="148">
        <v>801</v>
      </c>
      <c r="C631" s="149" t="s">
        <v>185</v>
      </c>
      <c r="D631" s="149" t="s">
        <v>202</v>
      </c>
      <c r="E631" s="149"/>
      <c r="F631" s="149"/>
      <c r="G631" s="160">
        <f>G632+G636+G639+G653+G714+G728+G732+G735+G751+G760+G762+G726+G723+G730</f>
        <v>0</v>
      </c>
      <c r="H631" s="160">
        <f t="shared" ref="H631:N631" si="340">H723+H726+H728+H730+H732+H735+H743+H751+H760+H762</f>
        <v>11079.500000000002</v>
      </c>
      <c r="I631" s="160">
        <f t="shared" si="340"/>
        <v>1484.8999999999996</v>
      </c>
      <c r="J631" s="160">
        <f t="shared" si="340"/>
        <v>12564.400000000001</v>
      </c>
      <c r="K631" s="160">
        <f t="shared" si="340"/>
        <v>473.61</v>
      </c>
      <c r="L631" s="160">
        <f t="shared" si="340"/>
        <v>12212.2</v>
      </c>
      <c r="M631" s="160">
        <f t="shared" si="340"/>
        <v>-287.8</v>
      </c>
      <c r="N631" s="160">
        <f t="shared" si="340"/>
        <v>11924.4</v>
      </c>
    </row>
    <row r="632" spans="1:14" ht="16.5" hidden="1" customHeight="1" x14ac:dyDescent="0.2">
      <c r="A632" s="158" t="s">
        <v>811</v>
      </c>
      <c r="B632" s="170">
        <v>801</v>
      </c>
      <c r="C632" s="151" t="s">
        <v>185</v>
      </c>
      <c r="D632" s="151" t="s">
        <v>202</v>
      </c>
      <c r="E632" s="151" t="s">
        <v>442</v>
      </c>
      <c r="F632" s="149"/>
      <c r="G632" s="155"/>
      <c r="H632" s="155"/>
      <c r="I632" s="156">
        <f t="shared" ref="I632:N634" si="341">I633</f>
        <v>-50</v>
      </c>
      <c r="J632" s="156" t="e">
        <f t="shared" si="341"/>
        <v>#REF!</v>
      </c>
      <c r="K632" s="156">
        <f t="shared" si="341"/>
        <v>-50</v>
      </c>
      <c r="L632" s="156" t="e">
        <f t="shared" si="341"/>
        <v>#REF!</v>
      </c>
      <c r="M632" s="156" t="e">
        <f t="shared" si="341"/>
        <v>#REF!</v>
      </c>
      <c r="N632" s="156" t="e">
        <f t="shared" si="341"/>
        <v>#REF!</v>
      </c>
    </row>
    <row r="633" spans="1:14" ht="37.5" hidden="1" customHeight="1" x14ac:dyDescent="0.2">
      <c r="A633" s="158" t="s">
        <v>837</v>
      </c>
      <c r="B633" s="170">
        <v>801</v>
      </c>
      <c r="C633" s="151" t="s">
        <v>185</v>
      </c>
      <c r="D633" s="151" t="s">
        <v>202</v>
      </c>
      <c r="E633" s="170" t="s">
        <v>473</v>
      </c>
      <c r="F633" s="151"/>
      <c r="G633" s="155"/>
      <c r="H633" s="155"/>
      <c r="I633" s="156">
        <f t="shared" si="341"/>
        <v>-50</v>
      </c>
      <c r="J633" s="156" t="e">
        <f t="shared" si="341"/>
        <v>#REF!</v>
      </c>
      <c r="K633" s="156">
        <f t="shared" si="341"/>
        <v>-50</v>
      </c>
      <c r="L633" s="156" t="e">
        <f t="shared" si="341"/>
        <v>#REF!</v>
      </c>
      <c r="M633" s="156" t="e">
        <f t="shared" si="341"/>
        <v>#REF!</v>
      </c>
      <c r="N633" s="156" t="e">
        <f t="shared" si="341"/>
        <v>#REF!</v>
      </c>
    </row>
    <row r="634" spans="1:14" ht="16.5" hidden="1" customHeight="1" x14ac:dyDescent="0.2">
      <c r="A634" s="158" t="s">
        <v>482</v>
      </c>
      <c r="B634" s="170">
        <v>801</v>
      </c>
      <c r="C634" s="151" t="s">
        <v>185</v>
      </c>
      <c r="D634" s="151" t="s">
        <v>202</v>
      </c>
      <c r="E634" s="170" t="s">
        <v>481</v>
      </c>
      <c r="F634" s="151"/>
      <c r="G634" s="155"/>
      <c r="H634" s="155"/>
      <c r="I634" s="156">
        <f>I635</f>
        <v>-50</v>
      </c>
      <c r="J634" s="156" t="e">
        <f t="shared" si="341"/>
        <v>#REF!</v>
      </c>
      <c r="K634" s="156">
        <f>K635</f>
        <v>-50</v>
      </c>
      <c r="L634" s="156" t="e">
        <f t="shared" si="341"/>
        <v>#REF!</v>
      </c>
      <c r="M634" s="156" t="e">
        <f t="shared" si="341"/>
        <v>#REF!</v>
      </c>
      <c r="N634" s="156" t="e">
        <f t="shared" si="341"/>
        <v>#REF!</v>
      </c>
    </row>
    <row r="635" spans="1:14" ht="18.75" hidden="1" customHeight="1" x14ac:dyDescent="0.2">
      <c r="A635" s="158" t="s">
        <v>93</v>
      </c>
      <c r="B635" s="170">
        <v>801</v>
      </c>
      <c r="C635" s="151" t="s">
        <v>185</v>
      </c>
      <c r="D635" s="151" t="s">
        <v>202</v>
      </c>
      <c r="E635" s="170" t="s">
        <v>481</v>
      </c>
      <c r="F635" s="151" t="s">
        <v>94</v>
      </c>
      <c r="G635" s="155"/>
      <c r="H635" s="155"/>
      <c r="I635" s="156">
        <v>-50</v>
      </c>
      <c r="J635" s="156" t="e">
        <f>#REF!+I635</f>
        <v>#REF!</v>
      </c>
      <c r="K635" s="156">
        <v>-50</v>
      </c>
      <c r="L635" s="156" t="e">
        <f>#REF!+J635</f>
        <v>#REF!</v>
      </c>
      <c r="M635" s="156" t="e">
        <f>#REF!+K635</f>
        <v>#REF!</v>
      </c>
      <c r="N635" s="156" t="e">
        <f>#REF!+L635</f>
        <v>#REF!</v>
      </c>
    </row>
    <row r="636" spans="1:14" ht="41.25" hidden="1" customHeight="1" x14ac:dyDescent="0.2">
      <c r="A636" s="158" t="s">
        <v>822</v>
      </c>
      <c r="B636" s="170">
        <v>801</v>
      </c>
      <c r="C636" s="151" t="s">
        <v>185</v>
      </c>
      <c r="D636" s="151" t="s">
        <v>202</v>
      </c>
      <c r="E636" s="151" t="s">
        <v>461</v>
      </c>
      <c r="F636" s="151"/>
      <c r="G636" s="155"/>
      <c r="H636" s="155"/>
      <c r="I636" s="156">
        <f t="shared" ref="I636:N637" si="342">I637</f>
        <v>-50</v>
      </c>
      <c r="J636" s="156" t="e">
        <f t="shared" si="342"/>
        <v>#REF!</v>
      </c>
      <c r="K636" s="156">
        <f t="shared" si="342"/>
        <v>-50</v>
      </c>
      <c r="L636" s="156" t="e">
        <f t="shared" si="342"/>
        <v>#REF!</v>
      </c>
      <c r="M636" s="156" t="e">
        <f t="shared" si="342"/>
        <v>#REF!</v>
      </c>
      <c r="N636" s="156" t="e">
        <f t="shared" si="342"/>
        <v>#REF!</v>
      </c>
    </row>
    <row r="637" spans="1:14" ht="22.5" hidden="1" customHeight="1" x14ac:dyDescent="0.2">
      <c r="A637" s="158" t="s">
        <v>483</v>
      </c>
      <c r="B637" s="170">
        <v>801</v>
      </c>
      <c r="C637" s="151" t="s">
        <v>185</v>
      </c>
      <c r="D637" s="151" t="s">
        <v>202</v>
      </c>
      <c r="E637" s="151" t="s">
        <v>495</v>
      </c>
      <c r="F637" s="151"/>
      <c r="G637" s="155"/>
      <c r="H637" s="155"/>
      <c r="I637" s="156">
        <f t="shared" si="342"/>
        <v>-50</v>
      </c>
      <c r="J637" s="156" t="e">
        <f t="shared" si="342"/>
        <v>#REF!</v>
      </c>
      <c r="K637" s="156">
        <f t="shared" si="342"/>
        <v>-50</v>
      </c>
      <c r="L637" s="156" t="e">
        <f t="shared" si="342"/>
        <v>#REF!</v>
      </c>
      <c r="M637" s="156" t="e">
        <f t="shared" si="342"/>
        <v>#REF!</v>
      </c>
      <c r="N637" s="156" t="e">
        <f t="shared" si="342"/>
        <v>#REF!</v>
      </c>
    </row>
    <row r="638" spans="1:14" ht="15" hidden="1" customHeight="1" x14ac:dyDescent="0.2">
      <c r="A638" s="158" t="s">
        <v>93</v>
      </c>
      <c r="B638" s="170">
        <v>801</v>
      </c>
      <c r="C638" s="151" t="s">
        <v>185</v>
      </c>
      <c r="D638" s="151" t="s">
        <v>202</v>
      </c>
      <c r="E638" s="151" t="s">
        <v>496</v>
      </c>
      <c r="F638" s="151" t="s">
        <v>94</v>
      </c>
      <c r="G638" s="155"/>
      <c r="H638" s="155"/>
      <c r="I638" s="156">
        <v>-50</v>
      </c>
      <c r="J638" s="156" t="e">
        <f>#REF!+I638</f>
        <v>#REF!</v>
      </c>
      <c r="K638" s="156">
        <v>-50</v>
      </c>
      <c r="L638" s="156" t="e">
        <f>#REF!+J638</f>
        <v>#REF!</v>
      </c>
      <c r="M638" s="156" t="e">
        <f>#REF!+K638</f>
        <v>#REF!</v>
      </c>
      <c r="N638" s="156" t="e">
        <f>#REF!+L638</f>
        <v>#REF!</v>
      </c>
    </row>
    <row r="639" spans="1:14" ht="39.75" hidden="1" customHeight="1" x14ac:dyDescent="0.2">
      <c r="A639" s="158" t="s">
        <v>361</v>
      </c>
      <c r="B639" s="170">
        <v>801</v>
      </c>
      <c r="C639" s="151" t="s">
        <v>185</v>
      </c>
      <c r="D639" s="151" t="s">
        <v>202</v>
      </c>
      <c r="E639" s="151" t="s">
        <v>363</v>
      </c>
      <c r="F639" s="151"/>
      <c r="G639" s="155"/>
      <c r="H639" s="155"/>
      <c r="I639" s="156">
        <f t="shared" ref="I639:N640" si="343">I640</f>
        <v>-530.1</v>
      </c>
      <c r="J639" s="156" t="e">
        <f t="shared" si="343"/>
        <v>#REF!</v>
      </c>
      <c r="K639" s="156">
        <f t="shared" si="343"/>
        <v>-530.1</v>
      </c>
      <c r="L639" s="156" t="e">
        <f t="shared" si="343"/>
        <v>#REF!</v>
      </c>
      <c r="M639" s="156" t="e">
        <f t="shared" si="343"/>
        <v>#REF!</v>
      </c>
      <c r="N639" s="156" t="e">
        <f t="shared" si="343"/>
        <v>#REF!</v>
      </c>
    </row>
    <row r="640" spans="1:14" ht="28.5" hidden="1" customHeight="1" x14ac:dyDescent="0.2">
      <c r="A640" s="169" t="s">
        <v>362</v>
      </c>
      <c r="B640" s="170">
        <v>801</v>
      </c>
      <c r="C640" s="151" t="s">
        <v>185</v>
      </c>
      <c r="D640" s="151" t="s">
        <v>202</v>
      </c>
      <c r="E640" s="151" t="s">
        <v>590</v>
      </c>
      <c r="F640" s="151"/>
      <c r="G640" s="155"/>
      <c r="H640" s="155"/>
      <c r="I640" s="156">
        <f t="shared" si="343"/>
        <v>-530.1</v>
      </c>
      <c r="J640" s="156" t="e">
        <f t="shared" si="343"/>
        <v>#REF!</v>
      </c>
      <c r="K640" s="156">
        <f t="shared" si="343"/>
        <v>-530.1</v>
      </c>
      <c r="L640" s="156" t="e">
        <f t="shared" si="343"/>
        <v>#REF!</v>
      </c>
      <c r="M640" s="156" t="e">
        <f t="shared" si="343"/>
        <v>#REF!</v>
      </c>
      <c r="N640" s="156" t="e">
        <f t="shared" si="343"/>
        <v>#REF!</v>
      </c>
    </row>
    <row r="641" spans="1:14" ht="15" hidden="1" x14ac:dyDescent="0.2">
      <c r="A641" s="158" t="s">
        <v>95</v>
      </c>
      <c r="B641" s="170">
        <v>801</v>
      </c>
      <c r="C641" s="151" t="s">
        <v>185</v>
      </c>
      <c r="D641" s="151" t="s">
        <v>202</v>
      </c>
      <c r="E641" s="151" t="s">
        <v>590</v>
      </c>
      <c r="F641" s="151" t="s">
        <v>96</v>
      </c>
      <c r="G641" s="155"/>
      <c r="H641" s="155"/>
      <c r="I641" s="156">
        <v>-530.1</v>
      </c>
      <c r="J641" s="156" t="e">
        <f>#REF!+I641</f>
        <v>#REF!</v>
      </c>
      <c r="K641" s="156">
        <v>-530.1</v>
      </c>
      <c r="L641" s="156" t="e">
        <f>#REF!+J641</f>
        <v>#REF!</v>
      </c>
      <c r="M641" s="156" t="e">
        <f>#REF!+K641</f>
        <v>#REF!</v>
      </c>
      <c r="N641" s="156" t="e">
        <f>#REF!+L641</f>
        <v>#REF!</v>
      </c>
    </row>
    <row r="642" spans="1:14" ht="15" hidden="1" x14ac:dyDescent="0.2">
      <c r="A642" s="158" t="s">
        <v>334</v>
      </c>
      <c r="B642" s="170">
        <v>801</v>
      </c>
      <c r="C642" s="151" t="s">
        <v>185</v>
      </c>
      <c r="D642" s="151" t="s">
        <v>202</v>
      </c>
      <c r="E642" s="170" t="s">
        <v>335</v>
      </c>
      <c r="F642" s="151"/>
      <c r="G642" s="155"/>
      <c r="H642" s="155"/>
      <c r="I642" s="156">
        <f>I643</f>
        <v>-7046.4</v>
      </c>
      <c r="J642" s="156" t="e">
        <f>J643</f>
        <v>#REF!</v>
      </c>
      <c r="K642" s="156">
        <f>K643</f>
        <v>-7046.4</v>
      </c>
      <c r="L642" s="156" t="e">
        <f>L643</f>
        <v>#REF!</v>
      </c>
      <c r="M642" s="156">
        <f t="shared" ref="M642:N642" si="344">M643</f>
        <v>-14092.8</v>
      </c>
      <c r="N642" s="156" t="e">
        <f t="shared" si="344"/>
        <v>#REF!</v>
      </c>
    </row>
    <row r="643" spans="1:14" ht="15" hidden="1" x14ac:dyDescent="0.2">
      <c r="A643" s="158" t="s">
        <v>279</v>
      </c>
      <c r="B643" s="170">
        <v>801</v>
      </c>
      <c r="C643" s="151" t="s">
        <v>185</v>
      </c>
      <c r="D643" s="151" t="s">
        <v>202</v>
      </c>
      <c r="E643" s="151" t="s">
        <v>336</v>
      </c>
      <c r="F643" s="151"/>
      <c r="G643" s="155"/>
      <c r="H643" s="155"/>
      <c r="I643" s="156">
        <f>I646</f>
        <v>-7046.4</v>
      </c>
      <c r="J643" s="156" t="e">
        <f>J644+J645+J646+J647+J648+J649+J650+J651+J652</f>
        <v>#REF!</v>
      </c>
      <c r="K643" s="156">
        <f>K646</f>
        <v>-7046.4</v>
      </c>
      <c r="L643" s="156" t="e">
        <f>L644+L645+L646+L647+L648+L649+L650+L651+L652</f>
        <v>#REF!</v>
      </c>
      <c r="M643" s="156">
        <f t="shared" ref="M643:N643" si="345">M644+M645+M646+M647+M648+M649+M650+M651+M652</f>
        <v>-14092.8</v>
      </c>
      <c r="N643" s="156" t="e">
        <f t="shared" si="345"/>
        <v>#REF!</v>
      </c>
    </row>
    <row r="644" spans="1:14" ht="12.75" hidden="1" customHeight="1" x14ac:dyDescent="0.2">
      <c r="A644" s="158" t="s">
        <v>280</v>
      </c>
      <c r="B644" s="170">
        <v>801</v>
      </c>
      <c r="C644" s="151" t="s">
        <v>185</v>
      </c>
      <c r="D644" s="151" t="s">
        <v>202</v>
      </c>
      <c r="E644" s="151" t="s">
        <v>336</v>
      </c>
      <c r="F644" s="151" t="s">
        <v>281</v>
      </c>
      <c r="G644" s="155"/>
      <c r="H644" s="155"/>
      <c r="I644" s="156"/>
      <c r="J644" s="156">
        <f>G644+I644</f>
        <v>0</v>
      </c>
      <c r="K644" s="156"/>
      <c r="L644" s="156">
        <f t="shared" ref="L644:L646" si="346">H644+J644</f>
        <v>0</v>
      </c>
      <c r="M644" s="156">
        <f t="shared" ref="M644:M646" si="347">I644+K644</f>
        <v>0</v>
      </c>
      <c r="N644" s="156">
        <f t="shared" ref="N644:N646" si="348">J644+L644</f>
        <v>0</v>
      </c>
    </row>
    <row r="645" spans="1:14" ht="12.75" hidden="1" customHeight="1" x14ac:dyDescent="0.2">
      <c r="A645" s="158" t="s">
        <v>282</v>
      </c>
      <c r="B645" s="170">
        <v>801</v>
      </c>
      <c r="C645" s="151" t="s">
        <v>185</v>
      </c>
      <c r="D645" s="151" t="s">
        <v>202</v>
      </c>
      <c r="E645" s="170" t="s">
        <v>336</v>
      </c>
      <c r="F645" s="151" t="s">
        <v>283</v>
      </c>
      <c r="G645" s="155"/>
      <c r="H645" s="155"/>
      <c r="I645" s="156"/>
      <c r="J645" s="156">
        <f>G645+I645</f>
        <v>0</v>
      </c>
      <c r="K645" s="156"/>
      <c r="L645" s="156">
        <f t="shared" si="346"/>
        <v>0</v>
      </c>
      <c r="M645" s="156">
        <f t="shared" si="347"/>
        <v>0</v>
      </c>
      <c r="N645" s="156">
        <f t="shared" si="348"/>
        <v>0</v>
      </c>
    </row>
    <row r="646" spans="1:14" ht="15" hidden="1" x14ac:dyDescent="0.2">
      <c r="A646" s="158" t="s">
        <v>95</v>
      </c>
      <c r="B646" s="170">
        <v>801</v>
      </c>
      <c r="C646" s="151" t="s">
        <v>185</v>
      </c>
      <c r="D646" s="151" t="s">
        <v>202</v>
      </c>
      <c r="E646" s="151" t="s">
        <v>336</v>
      </c>
      <c r="F646" s="151" t="s">
        <v>96</v>
      </c>
      <c r="G646" s="155"/>
      <c r="H646" s="155"/>
      <c r="I646" s="156">
        <v>-7046.4</v>
      </c>
      <c r="J646" s="156">
        <f>G646+I646</f>
        <v>-7046.4</v>
      </c>
      <c r="K646" s="156">
        <v>-7046.4</v>
      </c>
      <c r="L646" s="156">
        <f t="shared" si="346"/>
        <v>-7046.4</v>
      </c>
      <c r="M646" s="156">
        <f t="shared" si="347"/>
        <v>-14092.8</v>
      </c>
      <c r="N646" s="156">
        <f t="shared" si="348"/>
        <v>-14092.8</v>
      </c>
    </row>
    <row r="647" spans="1:14" ht="12.75" hidden="1" customHeight="1" x14ac:dyDescent="0.2">
      <c r="A647" s="158" t="s">
        <v>97</v>
      </c>
      <c r="B647" s="170">
        <v>801</v>
      </c>
      <c r="C647" s="151" t="s">
        <v>185</v>
      </c>
      <c r="D647" s="151" t="s">
        <v>202</v>
      </c>
      <c r="E647" s="151" t="s">
        <v>336</v>
      </c>
      <c r="F647" s="151" t="s">
        <v>98</v>
      </c>
      <c r="G647" s="155"/>
      <c r="H647" s="155"/>
      <c r="I647" s="156"/>
      <c r="J647" s="156" t="e">
        <f>#REF!+I647</f>
        <v>#REF!</v>
      </c>
      <c r="K647" s="156"/>
      <c r="L647" s="156" t="e">
        <f t="shared" ref="L647:L652" si="349">F647+J647</f>
        <v>#REF!</v>
      </c>
      <c r="M647" s="156">
        <f t="shared" ref="M647:M652" si="350">G647+K647</f>
        <v>0</v>
      </c>
      <c r="N647" s="156" t="e">
        <f t="shared" ref="N647:N652" si="351">H647+L647</f>
        <v>#REF!</v>
      </c>
    </row>
    <row r="648" spans="1:14" ht="25.5" hidden="1" customHeight="1" x14ac:dyDescent="0.2">
      <c r="A648" s="158" t="s">
        <v>99</v>
      </c>
      <c r="B648" s="170">
        <v>801</v>
      </c>
      <c r="C648" s="151" t="s">
        <v>185</v>
      </c>
      <c r="D648" s="151" t="s">
        <v>202</v>
      </c>
      <c r="E648" s="151" t="s">
        <v>336</v>
      </c>
      <c r="F648" s="151" t="s">
        <v>100</v>
      </c>
      <c r="G648" s="155"/>
      <c r="H648" s="155"/>
      <c r="I648" s="156"/>
      <c r="J648" s="156" t="e">
        <f>#REF!+I648</f>
        <v>#REF!</v>
      </c>
      <c r="K648" s="156"/>
      <c r="L648" s="156" t="e">
        <f t="shared" si="349"/>
        <v>#REF!</v>
      </c>
      <c r="M648" s="156">
        <f t="shared" si="350"/>
        <v>0</v>
      </c>
      <c r="N648" s="156" t="e">
        <f t="shared" si="351"/>
        <v>#REF!</v>
      </c>
    </row>
    <row r="649" spans="1:14" ht="25.5" hidden="1" customHeight="1" x14ac:dyDescent="0.2">
      <c r="A649" s="158" t="s">
        <v>101</v>
      </c>
      <c r="B649" s="170">
        <v>801</v>
      </c>
      <c r="C649" s="151" t="s">
        <v>185</v>
      </c>
      <c r="D649" s="151" t="s">
        <v>202</v>
      </c>
      <c r="E649" s="151" t="s">
        <v>336</v>
      </c>
      <c r="F649" s="151" t="s">
        <v>102</v>
      </c>
      <c r="G649" s="155"/>
      <c r="H649" s="155"/>
      <c r="I649" s="156"/>
      <c r="J649" s="156" t="e">
        <f>#REF!+I649</f>
        <v>#REF!</v>
      </c>
      <c r="K649" s="156"/>
      <c r="L649" s="156" t="e">
        <f t="shared" si="349"/>
        <v>#REF!</v>
      </c>
      <c r="M649" s="156">
        <f t="shared" si="350"/>
        <v>0</v>
      </c>
      <c r="N649" s="156" t="e">
        <f t="shared" si="351"/>
        <v>#REF!</v>
      </c>
    </row>
    <row r="650" spans="1:14" ht="25.5" hidden="1" customHeight="1" x14ac:dyDescent="0.2">
      <c r="A650" s="158" t="s">
        <v>93</v>
      </c>
      <c r="B650" s="170">
        <v>801</v>
      </c>
      <c r="C650" s="151" t="s">
        <v>185</v>
      </c>
      <c r="D650" s="151" t="s">
        <v>202</v>
      </c>
      <c r="E650" s="151" t="s">
        <v>336</v>
      </c>
      <c r="F650" s="151" t="s">
        <v>94</v>
      </c>
      <c r="G650" s="155"/>
      <c r="H650" s="155"/>
      <c r="I650" s="156"/>
      <c r="J650" s="156" t="e">
        <f>#REF!+I650</f>
        <v>#REF!</v>
      </c>
      <c r="K650" s="156"/>
      <c r="L650" s="156" t="e">
        <f t="shared" si="349"/>
        <v>#REF!</v>
      </c>
      <c r="M650" s="156">
        <f t="shared" si="350"/>
        <v>0</v>
      </c>
      <c r="N650" s="156" t="e">
        <f t="shared" si="351"/>
        <v>#REF!</v>
      </c>
    </row>
    <row r="651" spans="1:14" ht="12.75" hidden="1" customHeight="1" x14ac:dyDescent="0.2">
      <c r="A651" s="158" t="s">
        <v>103</v>
      </c>
      <c r="B651" s="170">
        <v>801</v>
      </c>
      <c r="C651" s="151" t="s">
        <v>185</v>
      </c>
      <c r="D651" s="151" t="s">
        <v>202</v>
      </c>
      <c r="E651" s="151" t="s">
        <v>336</v>
      </c>
      <c r="F651" s="151" t="s">
        <v>104</v>
      </c>
      <c r="G651" s="155"/>
      <c r="H651" s="155"/>
      <c r="I651" s="156"/>
      <c r="J651" s="156" t="e">
        <f>#REF!+I651</f>
        <v>#REF!</v>
      </c>
      <c r="K651" s="156"/>
      <c r="L651" s="156" t="e">
        <f t="shared" si="349"/>
        <v>#REF!</v>
      </c>
      <c r="M651" s="156">
        <f t="shared" si="350"/>
        <v>0</v>
      </c>
      <c r="N651" s="156" t="e">
        <f t="shared" si="351"/>
        <v>#REF!</v>
      </c>
    </row>
    <row r="652" spans="1:14" ht="12.75" hidden="1" customHeight="1" x14ac:dyDescent="0.2">
      <c r="A652" s="158" t="s">
        <v>105</v>
      </c>
      <c r="B652" s="170">
        <v>801</v>
      </c>
      <c r="C652" s="151" t="s">
        <v>185</v>
      </c>
      <c r="D652" s="151" t="s">
        <v>202</v>
      </c>
      <c r="E652" s="151" t="s">
        <v>336</v>
      </c>
      <c r="F652" s="151" t="s">
        <v>106</v>
      </c>
      <c r="G652" s="155"/>
      <c r="H652" s="155"/>
      <c r="I652" s="156"/>
      <c r="J652" s="156" t="e">
        <f>#REF!+I652</f>
        <v>#REF!</v>
      </c>
      <c r="K652" s="156"/>
      <c r="L652" s="156" t="e">
        <f t="shared" si="349"/>
        <v>#REF!</v>
      </c>
      <c r="M652" s="156">
        <f t="shared" si="350"/>
        <v>0</v>
      </c>
      <c r="N652" s="156" t="e">
        <f t="shared" si="351"/>
        <v>#REF!</v>
      </c>
    </row>
    <row r="653" spans="1:14" ht="55.5" hidden="1" customHeight="1" x14ac:dyDescent="0.2">
      <c r="A653" s="158" t="s">
        <v>358</v>
      </c>
      <c r="B653" s="170">
        <v>801</v>
      </c>
      <c r="C653" s="151" t="s">
        <v>185</v>
      </c>
      <c r="D653" s="151" t="s">
        <v>202</v>
      </c>
      <c r="E653" s="151" t="s">
        <v>359</v>
      </c>
      <c r="F653" s="151"/>
      <c r="G653" s="155"/>
      <c r="H653" s="155"/>
      <c r="I653" s="156">
        <f>I654+I656</f>
        <v>-251.9</v>
      </c>
      <c r="J653" s="156" t="e">
        <f>J654+J656</f>
        <v>#REF!</v>
      </c>
      <c r="K653" s="156">
        <f>K654+K656</f>
        <v>-251.9</v>
      </c>
      <c r="L653" s="156" t="e">
        <f>L654+L656</f>
        <v>#REF!</v>
      </c>
      <c r="M653" s="156" t="e">
        <f t="shared" ref="M653:N653" si="352">M654+M656</f>
        <v>#REF!</v>
      </c>
      <c r="N653" s="156" t="e">
        <f t="shared" si="352"/>
        <v>#REF!</v>
      </c>
    </row>
    <row r="654" spans="1:14" ht="60" hidden="1" customHeight="1" x14ac:dyDescent="0.2">
      <c r="A654" s="212" t="s">
        <v>364</v>
      </c>
      <c r="B654" s="170">
        <v>801</v>
      </c>
      <c r="C654" s="151" t="s">
        <v>185</v>
      </c>
      <c r="D654" s="151" t="s">
        <v>202</v>
      </c>
      <c r="E654" s="151" t="s">
        <v>365</v>
      </c>
      <c r="F654" s="151"/>
      <c r="G654" s="155"/>
      <c r="H654" s="155"/>
      <c r="I654" s="156">
        <f>I655</f>
        <v>-41.4</v>
      </c>
      <c r="J654" s="156" t="e">
        <f>J655</f>
        <v>#REF!</v>
      </c>
      <c r="K654" s="156">
        <f>K655</f>
        <v>-41.4</v>
      </c>
      <c r="L654" s="156" t="e">
        <f>L655</f>
        <v>#REF!</v>
      </c>
      <c r="M654" s="156" t="e">
        <f t="shared" ref="M654:N654" si="353">M655</f>
        <v>#REF!</v>
      </c>
      <c r="N654" s="156" t="e">
        <f t="shared" si="353"/>
        <v>#REF!</v>
      </c>
    </row>
    <row r="655" spans="1:14" ht="15" hidden="1" customHeight="1" x14ac:dyDescent="0.2">
      <c r="A655" s="158" t="s">
        <v>93</v>
      </c>
      <c r="B655" s="170">
        <v>801</v>
      </c>
      <c r="C655" s="151" t="s">
        <v>185</v>
      </c>
      <c r="D655" s="151" t="s">
        <v>202</v>
      </c>
      <c r="E655" s="151" t="s">
        <v>365</v>
      </c>
      <c r="F655" s="151" t="s">
        <v>94</v>
      </c>
      <c r="G655" s="155"/>
      <c r="H655" s="155"/>
      <c r="I655" s="156">
        <v>-41.4</v>
      </c>
      <c r="J655" s="156" t="e">
        <f>#REF!+I655</f>
        <v>#REF!</v>
      </c>
      <c r="K655" s="156">
        <v>-41.4</v>
      </c>
      <c r="L655" s="156" t="e">
        <f>#REF!+J655</f>
        <v>#REF!</v>
      </c>
      <c r="M655" s="156" t="e">
        <f>#REF!+K655</f>
        <v>#REF!</v>
      </c>
      <c r="N655" s="156" t="e">
        <f>#REF!+L655</f>
        <v>#REF!</v>
      </c>
    </row>
    <row r="656" spans="1:14" ht="74.25" hidden="1" customHeight="1" x14ac:dyDescent="0.2">
      <c r="A656" s="212" t="s">
        <v>366</v>
      </c>
      <c r="B656" s="170">
        <v>801</v>
      </c>
      <c r="C656" s="151" t="s">
        <v>185</v>
      </c>
      <c r="D656" s="151" t="s">
        <v>202</v>
      </c>
      <c r="E656" s="151" t="s">
        <v>367</v>
      </c>
      <c r="F656" s="151"/>
      <c r="G656" s="155"/>
      <c r="H656" s="155"/>
      <c r="I656" s="156">
        <f>I657</f>
        <v>-210.5</v>
      </c>
      <c r="J656" s="156" t="e">
        <f>J657</f>
        <v>#REF!</v>
      </c>
      <c r="K656" s="156">
        <f>K657</f>
        <v>-210.5</v>
      </c>
      <c r="L656" s="156" t="e">
        <f>L657</f>
        <v>#REF!</v>
      </c>
      <c r="M656" s="156" t="e">
        <f t="shared" ref="M656:N656" si="354">M657</f>
        <v>#REF!</v>
      </c>
      <c r="N656" s="156" t="e">
        <f t="shared" si="354"/>
        <v>#REF!</v>
      </c>
    </row>
    <row r="657" spans="1:14" ht="18.75" hidden="1" customHeight="1" x14ac:dyDescent="0.2">
      <c r="A657" s="158" t="s">
        <v>93</v>
      </c>
      <c r="B657" s="170">
        <v>801</v>
      </c>
      <c r="C657" s="151" t="s">
        <v>185</v>
      </c>
      <c r="D657" s="151" t="s">
        <v>202</v>
      </c>
      <c r="E657" s="151" t="s">
        <v>367</v>
      </c>
      <c r="F657" s="151" t="s">
        <v>94</v>
      </c>
      <c r="G657" s="155"/>
      <c r="H657" s="155"/>
      <c r="I657" s="156">
        <v>-210.5</v>
      </c>
      <c r="J657" s="156" t="e">
        <f>#REF!+I657</f>
        <v>#REF!</v>
      </c>
      <c r="K657" s="156">
        <v>-210.5</v>
      </c>
      <c r="L657" s="156" t="e">
        <f>#REF!+J657</f>
        <v>#REF!</v>
      </c>
      <c r="M657" s="156" t="e">
        <f>#REF!+K657</f>
        <v>#REF!</v>
      </c>
      <c r="N657" s="156" t="e">
        <f>#REF!+L657</f>
        <v>#REF!</v>
      </c>
    </row>
    <row r="658" spans="1:14" ht="43.5" hidden="1" customHeight="1" x14ac:dyDescent="0.2">
      <c r="A658" s="169" t="s">
        <v>368</v>
      </c>
      <c r="B658" s="170">
        <v>801</v>
      </c>
      <c r="C658" s="151" t="s">
        <v>185</v>
      </c>
      <c r="D658" s="151" t="s">
        <v>202</v>
      </c>
      <c r="E658" s="151" t="s">
        <v>370</v>
      </c>
      <c r="F658" s="151"/>
      <c r="G658" s="155"/>
      <c r="H658" s="155"/>
      <c r="I658" s="156">
        <f t="shared" ref="I658:N659" si="355">I659</f>
        <v>-4</v>
      </c>
      <c r="J658" s="156">
        <f t="shared" si="355"/>
        <v>-4</v>
      </c>
      <c r="K658" s="156">
        <f t="shared" si="355"/>
        <v>-4</v>
      </c>
      <c r="L658" s="156">
        <f t="shared" si="355"/>
        <v>-4</v>
      </c>
      <c r="M658" s="156">
        <f t="shared" si="355"/>
        <v>-8</v>
      </c>
      <c r="N658" s="156">
        <f t="shared" si="355"/>
        <v>-8</v>
      </c>
    </row>
    <row r="659" spans="1:14" ht="44.25" hidden="1" customHeight="1" x14ac:dyDescent="0.2">
      <c r="A659" s="169" t="s">
        <v>369</v>
      </c>
      <c r="B659" s="170">
        <v>801</v>
      </c>
      <c r="C659" s="151" t="s">
        <v>185</v>
      </c>
      <c r="D659" s="151" t="s">
        <v>202</v>
      </c>
      <c r="E659" s="151" t="s">
        <v>357</v>
      </c>
      <c r="F659" s="151"/>
      <c r="G659" s="155"/>
      <c r="H659" s="155"/>
      <c r="I659" s="156">
        <f t="shared" si="355"/>
        <v>-4</v>
      </c>
      <c r="J659" s="156">
        <f t="shared" si="355"/>
        <v>-4</v>
      </c>
      <c r="K659" s="156">
        <f t="shared" si="355"/>
        <v>-4</v>
      </c>
      <c r="L659" s="156">
        <f t="shared" si="355"/>
        <v>-4</v>
      </c>
      <c r="M659" s="156">
        <f t="shared" si="355"/>
        <v>-8</v>
      </c>
      <c r="N659" s="156">
        <f t="shared" si="355"/>
        <v>-8</v>
      </c>
    </row>
    <row r="660" spans="1:14" ht="16.5" hidden="1" customHeight="1" x14ac:dyDescent="0.2">
      <c r="A660" s="158" t="s">
        <v>93</v>
      </c>
      <c r="B660" s="170">
        <v>801</v>
      </c>
      <c r="C660" s="151" t="s">
        <v>185</v>
      </c>
      <c r="D660" s="151" t="s">
        <v>202</v>
      </c>
      <c r="E660" s="151" t="s">
        <v>357</v>
      </c>
      <c r="F660" s="151" t="s">
        <v>94</v>
      </c>
      <c r="G660" s="155"/>
      <c r="H660" s="155"/>
      <c r="I660" s="156">
        <v>-4</v>
      </c>
      <c r="J660" s="156">
        <f>G660+I660</f>
        <v>-4</v>
      </c>
      <c r="K660" s="156">
        <v>-4</v>
      </c>
      <c r="L660" s="156">
        <f>H660+J660</f>
        <v>-4</v>
      </c>
      <c r="M660" s="156">
        <f t="shared" ref="M660:N660" si="356">I660+K660</f>
        <v>-8</v>
      </c>
      <c r="N660" s="156">
        <f t="shared" si="356"/>
        <v>-8</v>
      </c>
    </row>
    <row r="661" spans="1:14" ht="20.25" hidden="1" customHeight="1" x14ac:dyDescent="0.2">
      <c r="A661" s="158" t="s">
        <v>234</v>
      </c>
      <c r="B661" s="170">
        <v>801</v>
      </c>
      <c r="C661" s="151" t="s">
        <v>185</v>
      </c>
      <c r="D661" s="151" t="s">
        <v>202</v>
      </c>
      <c r="E661" s="151" t="s">
        <v>82</v>
      </c>
      <c r="F661" s="151"/>
      <c r="G661" s="155"/>
      <c r="H661" s="155"/>
      <c r="I661" s="156"/>
      <c r="J661" s="156">
        <f>J662</f>
        <v>0</v>
      </c>
      <c r="K661" s="156"/>
      <c r="L661" s="156">
        <f>L662</f>
        <v>0</v>
      </c>
      <c r="M661" s="156">
        <f t="shared" ref="M661:N661" si="357">M662</f>
        <v>0</v>
      </c>
      <c r="N661" s="156">
        <f t="shared" si="357"/>
        <v>0</v>
      </c>
    </row>
    <row r="662" spans="1:14" ht="20.25" hidden="1" customHeight="1" x14ac:dyDescent="0.2">
      <c r="A662" s="158" t="s">
        <v>235</v>
      </c>
      <c r="B662" s="170">
        <v>801</v>
      </c>
      <c r="C662" s="151" t="s">
        <v>185</v>
      </c>
      <c r="D662" s="151" t="s">
        <v>202</v>
      </c>
      <c r="E662" s="170" t="s">
        <v>83</v>
      </c>
      <c r="F662" s="151"/>
      <c r="G662" s="155"/>
      <c r="H662" s="155"/>
      <c r="I662" s="156"/>
      <c r="J662" s="156">
        <f>J663+J664</f>
        <v>0</v>
      </c>
      <c r="K662" s="156"/>
      <c r="L662" s="156">
        <f>L663+L664</f>
        <v>0</v>
      </c>
      <c r="M662" s="156">
        <f t="shared" ref="M662:N662" si="358">M663+M664</f>
        <v>0</v>
      </c>
      <c r="N662" s="156">
        <f t="shared" si="358"/>
        <v>0</v>
      </c>
    </row>
    <row r="663" spans="1:14" ht="20.25" hidden="1" customHeight="1" x14ac:dyDescent="0.2">
      <c r="A663" s="158" t="s">
        <v>280</v>
      </c>
      <c r="B663" s="170">
        <v>801</v>
      </c>
      <c r="C663" s="151" t="s">
        <v>185</v>
      </c>
      <c r="D663" s="151" t="s">
        <v>202</v>
      </c>
      <c r="E663" s="170" t="s">
        <v>83</v>
      </c>
      <c r="F663" s="151" t="s">
        <v>281</v>
      </c>
      <c r="G663" s="155"/>
      <c r="H663" s="155"/>
      <c r="I663" s="156"/>
      <c r="J663" s="156">
        <f>G663+I663</f>
        <v>0</v>
      </c>
      <c r="K663" s="156"/>
      <c r="L663" s="156">
        <f>H663+J663</f>
        <v>0</v>
      </c>
      <c r="M663" s="156">
        <f t="shared" ref="M663:N664" si="359">I663+K663</f>
        <v>0</v>
      </c>
      <c r="N663" s="156">
        <f t="shared" si="359"/>
        <v>0</v>
      </c>
    </row>
    <row r="664" spans="1:14" ht="20.25" hidden="1" customHeight="1" x14ac:dyDescent="0.2">
      <c r="A664" s="158" t="s">
        <v>93</v>
      </c>
      <c r="B664" s="170">
        <v>801</v>
      </c>
      <c r="C664" s="151" t="s">
        <v>185</v>
      </c>
      <c r="D664" s="151" t="s">
        <v>202</v>
      </c>
      <c r="E664" s="170" t="s">
        <v>83</v>
      </c>
      <c r="F664" s="151" t="s">
        <v>94</v>
      </c>
      <c r="G664" s="155"/>
      <c r="H664" s="155"/>
      <c r="I664" s="156"/>
      <c r="J664" s="156">
        <f>G664+I664</f>
        <v>0</v>
      </c>
      <c r="K664" s="156"/>
      <c r="L664" s="156">
        <f>H664+J664</f>
        <v>0</v>
      </c>
      <c r="M664" s="156">
        <f t="shared" si="359"/>
        <v>0</v>
      </c>
      <c r="N664" s="156">
        <f t="shared" si="359"/>
        <v>0</v>
      </c>
    </row>
    <row r="665" spans="1:14" ht="15.75" hidden="1" customHeight="1" x14ac:dyDescent="0.2">
      <c r="A665" s="158" t="s">
        <v>380</v>
      </c>
      <c r="B665" s="170">
        <v>801</v>
      </c>
      <c r="C665" s="151" t="s">
        <v>185</v>
      </c>
      <c r="D665" s="151" t="s">
        <v>202</v>
      </c>
      <c r="E665" s="151" t="s">
        <v>62</v>
      </c>
      <c r="F665" s="151"/>
      <c r="G665" s="155"/>
      <c r="H665" s="155"/>
      <c r="I665" s="156">
        <f>I709+I712</f>
        <v>-100</v>
      </c>
      <c r="J665" s="156">
        <f>J709+J712</f>
        <v>-100</v>
      </c>
      <c r="K665" s="156">
        <f>K709+K712</f>
        <v>-100</v>
      </c>
      <c r="L665" s="156">
        <f>L709+L712</f>
        <v>-100</v>
      </c>
      <c r="M665" s="156">
        <f t="shared" ref="M665:N665" si="360">M709+M712</f>
        <v>-200</v>
      </c>
      <c r="N665" s="156">
        <f t="shared" si="360"/>
        <v>-200</v>
      </c>
    </row>
    <row r="666" spans="1:14" ht="15" hidden="1" x14ac:dyDescent="0.2">
      <c r="A666" s="158" t="s">
        <v>508</v>
      </c>
      <c r="B666" s="170">
        <v>801</v>
      </c>
      <c r="C666" s="151" t="s">
        <v>185</v>
      </c>
      <c r="D666" s="151" t="s">
        <v>202</v>
      </c>
      <c r="E666" s="151" t="s">
        <v>169</v>
      </c>
      <c r="F666" s="151"/>
      <c r="G666" s="155"/>
      <c r="H666" s="155"/>
      <c r="I666" s="156"/>
      <c r="J666" s="156">
        <f>J668+J667</f>
        <v>0</v>
      </c>
      <c r="K666" s="156"/>
      <c r="L666" s="156">
        <f>L668+L667</f>
        <v>0</v>
      </c>
      <c r="M666" s="156">
        <f t="shared" ref="M666:N666" si="361">M668+M667</f>
        <v>0</v>
      </c>
      <c r="N666" s="156">
        <f t="shared" si="361"/>
        <v>0</v>
      </c>
    </row>
    <row r="667" spans="1:14" ht="15" hidden="1" x14ac:dyDescent="0.2">
      <c r="A667" s="158" t="s">
        <v>93</v>
      </c>
      <c r="B667" s="170">
        <v>801</v>
      </c>
      <c r="C667" s="151" t="s">
        <v>185</v>
      </c>
      <c r="D667" s="151" t="s">
        <v>202</v>
      </c>
      <c r="E667" s="151" t="s">
        <v>169</v>
      </c>
      <c r="F667" s="151" t="s">
        <v>94</v>
      </c>
      <c r="G667" s="155"/>
      <c r="H667" s="155"/>
      <c r="I667" s="156"/>
      <c r="J667" s="156">
        <f>G667+I667</f>
        <v>0</v>
      </c>
      <c r="K667" s="156"/>
      <c r="L667" s="156">
        <f>H667+J667</f>
        <v>0</v>
      </c>
      <c r="M667" s="156">
        <f t="shared" ref="M667:N668" si="362">I667+K667</f>
        <v>0</v>
      </c>
      <c r="N667" s="156">
        <f t="shared" si="362"/>
        <v>0</v>
      </c>
    </row>
    <row r="668" spans="1:14" ht="12.75" hidden="1" customHeight="1" x14ac:dyDescent="0.2">
      <c r="A668" s="158" t="s">
        <v>508</v>
      </c>
      <c r="B668" s="170">
        <v>801</v>
      </c>
      <c r="C668" s="151" t="s">
        <v>185</v>
      </c>
      <c r="D668" s="151" t="s">
        <v>202</v>
      </c>
      <c r="E668" s="151" t="s">
        <v>169</v>
      </c>
      <c r="F668" s="151" t="s">
        <v>64</v>
      </c>
      <c r="G668" s="155"/>
      <c r="H668" s="155"/>
      <c r="I668" s="156"/>
      <c r="J668" s="156">
        <f>G668+I668</f>
        <v>0</v>
      </c>
      <c r="K668" s="156"/>
      <c r="L668" s="156">
        <f>H668+J668</f>
        <v>0</v>
      </c>
      <c r="M668" s="156">
        <f t="shared" si="362"/>
        <v>0</v>
      </c>
      <c r="N668" s="156">
        <f t="shared" si="362"/>
        <v>0</v>
      </c>
    </row>
    <row r="669" spans="1:14" ht="30" hidden="1" x14ac:dyDescent="0.2">
      <c r="A669" s="158" t="s">
        <v>509</v>
      </c>
      <c r="B669" s="170">
        <v>801</v>
      </c>
      <c r="C669" s="151" t="s">
        <v>185</v>
      </c>
      <c r="D669" s="151" t="s">
        <v>202</v>
      </c>
      <c r="E669" s="151" t="s">
        <v>173</v>
      </c>
      <c r="F669" s="151"/>
      <c r="G669" s="155"/>
      <c r="H669" s="155"/>
      <c r="I669" s="156"/>
      <c r="J669" s="156">
        <f>J671+J670</f>
        <v>0</v>
      </c>
      <c r="K669" s="156"/>
      <c r="L669" s="156">
        <f>L671+L670</f>
        <v>0</v>
      </c>
      <c r="M669" s="156">
        <f t="shared" ref="M669:N669" si="363">M671+M670</f>
        <v>0</v>
      </c>
      <c r="N669" s="156">
        <f t="shared" si="363"/>
        <v>0</v>
      </c>
    </row>
    <row r="670" spans="1:14" ht="15" hidden="1" x14ac:dyDescent="0.2">
      <c r="A670" s="158" t="s">
        <v>93</v>
      </c>
      <c r="B670" s="170">
        <v>801</v>
      </c>
      <c r="C670" s="151" t="s">
        <v>185</v>
      </c>
      <c r="D670" s="151" t="s">
        <v>202</v>
      </c>
      <c r="E670" s="151" t="s">
        <v>173</v>
      </c>
      <c r="F670" s="151" t="s">
        <v>94</v>
      </c>
      <c r="G670" s="155"/>
      <c r="H670" s="155"/>
      <c r="I670" s="156"/>
      <c r="J670" s="156">
        <f>G670+I670</f>
        <v>0</v>
      </c>
      <c r="K670" s="156"/>
      <c r="L670" s="156">
        <f>H670+J670</f>
        <v>0</v>
      </c>
      <c r="M670" s="156">
        <f t="shared" ref="M670:N671" si="364">I670+K670</f>
        <v>0</v>
      </c>
      <c r="N670" s="156">
        <f t="shared" si="364"/>
        <v>0</v>
      </c>
    </row>
    <row r="671" spans="1:14" ht="12.75" hidden="1" customHeight="1" x14ac:dyDescent="0.2">
      <c r="A671" s="158" t="s">
        <v>509</v>
      </c>
      <c r="B671" s="170">
        <v>801</v>
      </c>
      <c r="C671" s="151" t="s">
        <v>185</v>
      </c>
      <c r="D671" s="151" t="s">
        <v>202</v>
      </c>
      <c r="E671" s="151" t="s">
        <v>173</v>
      </c>
      <c r="F671" s="151" t="s">
        <v>64</v>
      </c>
      <c r="G671" s="155"/>
      <c r="H671" s="155"/>
      <c r="I671" s="156"/>
      <c r="J671" s="156">
        <f>G671+I671</f>
        <v>0</v>
      </c>
      <c r="K671" s="156"/>
      <c r="L671" s="156">
        <f>H671+J671</f>
        <v>0</v>
      </c>
      <c r="M671" s="156">
        <f t="shared" si="364"/>
        <v>0</v>
      </c>
      <c r="N671" s="156">
        <f t="shared" si="364"/>
        <v>0</v>
      </c>
    </row>
    <row r="672" spans="1:14" ht="30" hidden="1" x14ac:dyDescent="0.2">
      <c r="A672" s="158" t="s">
        <v>510</v>
      </c>
      <c r="B672" s="170">
        <v>801</v>
      </c>
      <c r="C672" s="151" t="s">
        <v>185</v>
      </c>
      <c r="D672" s="151" t="s">
        <v>202</v>
      </c>
      <c r="E672" s="151" t="s">
        <v>175</v>
      </c>
      <c r="F672" s="151"/>
      <c r="G672" s="155"/>
      <c r="H672" s="155"/>
      <c r="I672" s="156"/>
      <c r="J672" s="156">
        <f>J674+J673</f>
        <v>0</v>
      </c>
      <c r="K672" s="156"/>
      <c r="L672" s="156">
        <f>L674+L673</f>
        <v>0</v>
      </c>
      <c r="M672" s="156">
        <f t="shared" ref="M672:N672" si="365">M674+M673</f>
        <v>0</v>
      </c>
      <c r="N672" s="156">
        <f t="shared" si="365"/>
        <v>0</v>
      </c>
    </row>
    <row r="673" spans="1:14" ht="15" hidden="1" x14ac:dyDescent="0.2">
      <c r="A673" s="158" t="s">
        <v>93</v>
      </c>
      <c r="B673" s="170">
        <v>801</v>
      </c>
      <c r="C673" s="151" t="s">
        <v>185</v>
      </c>
      <c r="D673" s="151" t="s">
        <v>202</v>
      </c>
      <c r="E673" s="151" t="s">
        <v>175</v>
      </c>
      <c r="F673" s="151" t="s">
        <v>94</v>
      </c>
      <c r="G673" s="155"/>
      <c r="H673" s="155"/>
      <c r="I673" s="156"/>
      <c r="J673" s="156">
        <f>G673+I673</f>
        <v>0</v>
      </c>
      <c r="K673" s="156"/>
      <c r="L673" s="156">
        <f>H673+J673</f>
        <v>0</v>
      </c>
      <c r="M673" s="156">
        <f t="shared" ref="M673:N674" si="366">I673+K673</f>
        <v>0</v>
      </c>
      <c r="N673" s="156">
        <f t="shared" si="366"/>
        <v>0</v>
      </c>
    </row>
    <row r="674" spans="1:14" ht="12.75" hidden="1" customHeight="1" x14ac:dyDescent="0.2">
      <c r="A674" s="158" t="s">
        <v>510</v>
      </c>
      <c r="B674" s="170">
        <v>801</v>
      </c>
      <c r="C674" s="151" t="s">
        <v>185</v>
      </c>
      <c r="D674" s="151" t="s">
        <v>202</v>
      </c>
      <c r="E674" s="151" t="s">
        <v>175</v>
      </c>
      <c r="F674" s="151" t="s">
        <v>64</v>
      </c>
      <c r="G674" s="155"/>
      <c r="H674" s="155"/>
      <c r="I674" s="156"/>
      <c r="J674" s="156">
        <f>G674+I674</f>
        <v>0</v>
      </c>
      <c r="K674" s="156"/>
      <c r="L674" s="156">
        <f>H674+J674</f>
        <v>0</v>
      </c>
      <c r="M674" s="156">
        <f t="shared" si="366"/>
        <v>0</v>
      </c>
      <c r="N674" s="156">
        <f t="shared" si="366"/>
        <v>0</v>
      </c>
    </row>
    <row r="675" spans="1:14" ht="12.75" hidden="1" customHeight="1" x14ac:dyDescent="0.2">
      <c r="A675" s="158" t="s">
        <v>93</v>
      </c>
      <c r="B675" s="170">
        <v>801</v>
      </c>
      <c r="C675" s="151" t="s">
        <v>185</v>
      </c>
      <c r="D675" s="151" t="s">
        <v>202</v>
      </c>
      <c r="E675" s="151" t="s">
        <v>175</v>
      </c>
      <c r="F675" s="149"/>
      <c r="G675" s="155"/>
      <c r="H675" s="155"/>
      <c r="I675" s="156"/>
      <c r="J675" s="156" t="e">
        <f>J685+J691+J676+J695+J698</f>
        <v>#REF!</v>
      </c>
      <c r="K675" s="156"/>
      <c r="L675" s="156" t="e">
        <f>L685+L691+L676+L695+L698</f>
        <v>#REF!</v>
      </c>
      <c r="M675" s="156">
        <f t="shared" ref="M675:N675" si="367">M685+M691+M676+M695+M698</f>
        <v>0</v>
      </c>
      <c r="N675" s="156" t="e">
        <f t="shared" si="367"/>
        <v>#REF!</v>
      </c>
    </row>
    <row r="676" spans="1:14" ht="12.75" hidden="1" customHeight="1" x14ac:dyDescent="0.2">
      <c r="A676" s="158" t="s">
        <v>510</v>
      </c>
      <c r="B676" s="170">
        <v>801</v>
      </c>
      <c r="C676" s="151" t="s">
        <v>185</v>
      </c>
      <c r="D676" s="151" t="s">
        <v>202</v>
      </c>
      <c r="E676" s="151" t="s">
        <v>175</v>
      </c>
      <c r="F676" s="149"/>
      <c r="G676" s="155"/>
      <c r="H676" s="155"/>
      <c r="I676" s="156"/>
      <c r="J676" s="156" t="e">
        <f>J679+J677+J681+J683</f>
        <v>#REF!</v>
      </c>
      <c r="K676" s="156"/>
      <c r="L676" s="156" t="e">
        <f>L679+L677+L681+L683</f>
        <v>#REF!</v>
      </c>
      <c r="M676" s="156">
        <f t="shared" ref="M676:N676" si="368">M679+M677+M681+M683</f>
        <v>0</v>
      </c>
      <c r="N676" s="156" t="e">
        <f t="shared" si="368"/>
        <v>#REF!</v>
      </c>
    </row>
    <row r="677" spans="1:14" ht="12.75" hidden="1" customHeight="1" x14ac:dyDescent="0.2">
      <c r="A677" s="158" t="s">
        <v>93</v>
      </c>
      <c r="B677" s="170">
        <v>801</v>
      </c>
      <c r="C677" s="151" t="s">
        <v>185</v>
      </c>
      <c r="D677" s="151" t="s">
        <v>202</v>
      </c>
      <c r="E677" s="151" t="s">
        <v>175</v>
      </c>
      <c r="F677" s="151"/>
      <c r="G677" s="155"/>
      <c r="H677" s="155"/>
      <c r="I677" s="156"/>
      <c r="J677" s="156" t="e">
        <f>J678</f>
        <v>#REF!</v>
      </c>
      <c r="K677" s="156"/>
      <c r="L677" s="156" t="e">
        <f>L678</f>
        <v>#REF!</v>
      </c>
      <c r="M677" s="156">
        <f t="shared" ref="M677:N677" si="369">M678</f>
        <v>0</v>
      </c>
      <c r="N677" s="156" t="e">
        <f t="shared" si="369"/>
        <v>#REF!</v>
      </c>
    </row>
    <row r="678" spans="1:14" ht="12.75" hidden="1" customHeight="1" x14ac:dyDescent="0.2">
      <c r="A678" s="158" t="s">
        <v>510</v>
      </c>
      <c r="B678" s="170">
        <v>801</v>
      </c>
      <c r="C678" s="151" t="s">
        <v>185</v>
      </c>
      <c r="D678" s="151" t="s">
        <v>202</v>
      </c>
      <c r="E678" s="151" t="s">
        <v>175</v>
      </c>
      <c r="F678" s="151" t="s">
        <v>64</v>
      </c>
      <c r="G678" s="155"/>
      <c r="H678" s="155"/>
      <c r="I678" s="156"/>
      <c r="J678" s="156" t="e">
        <f>#REF!+I678</f>
        <v>#REF!</v>
      </c>
      <c r="K678" s="156"/>
      <c r="L678" s="156" t="e">
        <f>F678+J678</f>
        <v>#REF!</v>
      </c>
      <c r="M678" s="156">
        <f t="shared" ref="M678:N678" si="370">G678+K678</f>
        <v>0</v>
      </c>
      <c r="N678" s="156" t="e">
        <f t="shared" si="370"/>
        <v>#REF!</v>
      </c>
    </row>
    <row r="679" spans="1:14" ht="25.5" hidden="1" customHeight="1" x14ac:dyDescent="0.2">
      <c r="A679" s="158" t="s">
        <v>93</v>
      </c>
      <c r="B679" s="170">
        <v>801</v>
      </c>
      <c r="C679" s="151" t="s">
        <v>185</v>
      </c>
      <c r="D679" s="151" t="s">
        <v>202</v>
      </c>
      <c r="E679" s="151" t="s">
        <v>175</v>
      </c>
      <c r="F679" s="151"/>
      <c r="G679" s="155"/>
      <c r="H679" s="155"/>
      <c r="I679" s="156"/>
      <c r="J679" s="156" t="e">
        <f>J680</f>
        <v>#REF!</v>
      </c>
      <c r="K679" s="156"/>
      <c r="L679" s="156" t="e">
        <f>L680</f>
        <v>#REF!</v>
      </c>
      <c r="M679" s="156">
        <f t="shared" ref="M679:N679" si="371">M680</f>
        <v>0</v>
      </c>
      <c r="N679" s="156" t="e">
        <f t="shared" si="371"/>
        <v>#REF!</v>
      </c>
    </row>
    <row r="680" spans="1:14" ht="12.75" hidden="1" customHeight="1" x14ac:dyDescent="0.2">
      <c r="A680" s="158" t="s">
        <v>510</v>
      </c>
      <c r="B680" s="170">
        <v>801</v>
      </c>
      <c r="C680" s="151" t="s">
        <v>185</v>
      </c>
      <c r="D680" s="151" t="s">
        <v>202</v>
      </c>
      <c r="E680" s="151" t="s">
        <v>175</v>
      </c>
      <c r="F680" s="151" t="s">
        <v>64</v>
      </c>
      <c r="G680" s="155"/>
      <c r="H680" s="155"/>
      <c r="I680" s="156"/>
      <c r="J680" s="156" t="e">
        <f>#REF!+I680</f>
        <v>#REF!</v>
      </c>
      <c r="K680" s="156"/>
      <c r="L680" s="156" t="e">
        <f>F680+J680</f>
        <v>#REF!</v>
      </c>
      <c r="M680" s="156">
        <f t="shared" ref="M680:N680" si="372">G680+K680</f>
        <v>0</v>
      </c>
      <c r="N680" s="156" t="e">
        <f t="shared" si="372"/>
        <v>#REF!</v>
      </c>
    </row>
    <row r="681" spans="1:14" ht="25.5" hidden="1" customHeight="1" x14ac:dyDescent="0.2">
      <c r="A681" s="158" t="s">
        <v>93</v>
      </c>
      <c r="B681" s="170">
        <v>801</v>
      </c>
      <c r="C681" s="151" t="s">
        <v>185</v>
      </c>
      <c r="D681" s="151" t="s">
        <v>202</v>
      </c>
      <c r="E681" s="151" t="s">
        <v>175</v>
      </c>
      <c r="F681" s="151"/>
      <c r="G681" s="155"/>
      <c r="H681" s="155"/>
      <c r="I681" s="156"/>
      <c r="J681" s="156" t="e">
        <f>J682</f>
        <v>#REF!</v>
      </c>
      <c r="K681" s="156"/>
      <c r="L681" s="156" t="e">
        <f>L682</f>
        <v>#REF!</v>
      </c>
      <c r="M681" s="156">
        <f t="shared" ref="M681:N681" si="373">M682</f>
        <v>0</v>
      </c>
      <c r="N681" s="156" t="e">
        <f t="shared" si="373"/>
        <v>#REF!</v>
      </c>
    </row>
    <row r="682" spans="1:14" ht="12.75" hidden="1" customHeight="1" x14ac:dyDescent="0.2">
      <c r="A682" s="158" t="s">
        <v>510</v>
      </c>
      <c r="B682" s="170">
        <v>801</v>
      </c>
      <c r="C682" s="151" t="s">
        <v>185</v>
      </c>
      <c r="D682" s="151" t="s">
        <v>202</v>
      </c>
      <c r="E682" s="151" t="s">
        <v>175</v>
      </c>
      <c r="F682" s="151" t="s">
        <v>64</v>
      </c>
      <c r="G682" s="155"/>
      <c r="H682" s="155"/>
      <c r="I682" s="156"/>
      <c r="J682" s="156" t="e">
        <f>#REF!+I682</f>
        <v>#REF!</v>
      </c>
      <c r="K682" s="156"/>
      <c r="L682" s="156" t="e">
        <f>F682+J682</f>
        <v>#REF!</v>
      </c>
      <c r="M682" s="156">
        <f t="shared" ref="M682:N682" si="374">G682+K682</f>
        <v>0</v>
      </c>
      <c r="N682" s="156" t="e">
        <f t="shared" si="374"/>
        <v>#REF!</v>
      </c>
    </row>
    <row r="683" spans="1:14" ht="27" hidden="1" customHeight="1" x14ac:dyDescent="0.2">
      <c r="A683" s="158" t="s">
        <v>93</v>
      </c>
      <c r="B683" s="170">
        <v>801</v>
      </c>
      <c r="C683" s="151" t="s">
        <v>185</v>
      </c>
      <c r="D683" s="151" t="s">
        <v>202</v>
      </c>
      <c r="E683" s="151" t="s">
        <v>175</v>
      </c>
      <c r="F683" s="151"/>
      <c r="G683" s="155"/>
      <c r="H683" s="155"/>
      <c r="I683" s="156"/>
      <c r="J683" s="156" t="e">
        <f>J684+J688+J689+J690</f>
        <v>#REF!</v>
      </c>
      <c r="K683" s="156"/>
      <c r="L683" s="156" t="e">
        <f>L684+L688+L689+L690</f>
        <v>#REF!</v>
      </c>
      <c r="M683" s="156">
        <f t="shared" ref="M683:N683" si="375">M684+M688+M689+M690</f>
        <v>0</v>
      </c>
      <c r="N683" s="156" t="e">
        <f t="shared" si="375"/>
        <v>#REF!</v>
      </c>
    </row>
    <row r="684" spans="1:14" ht="12.75" hidden="1" customHeight="1" x14ac:dyDescent="0.2">
      <c r="A684" s="158" t="s">
        <v>510</v>
      </c>
      <c r="B684" s="170">
        <v>801</v>
      </c>
      <c r="C684" s="151" t="s">
        <v>185</v>
      </c>
      <c r="D684" s="151" t="s">
        <v>202</v>
      </c>
      <c r="E684" s="151" t="s">
        <v>175</v>
      </c>
      <c r="F684" s="151" t="s">
        <v>281</v>
      </c>
      <c r="G684" s="155"/>
      <c r="H684" s="155"/>
      <c r="I684" s="156"/>
      <c r="J684" s="156" t="e">
        <f>#REF!+I684</f>
        <v>#REF!</v>
      </c>
      <c r="K684" s="156"/>
      <c r="L684" s="156" t="e">
        <f>F684+J684</f>
        <v>#REF!</v>
      </c>
      <c r="M684" s="156">
        <f t="shared" ref="M684:N684" si="376">G684+K684</f>
        <v>0</v>
      </c>
      <c r="N684" s="156" t="e">
        <f t="shared" si="376"/>
        <v>#REF!</v>
      </c>
    </row>
    <row r="685" spans="1:14" ht="25.5" hidden="1" customHeight="1" x14ac:dyDescent="0.2">
      <c r="A685" s="158" t="s">
        <v>93</v>
      </c>
      <c r="B685" s="170">
        <v>801</v>
      </c>
      <c r="C685" s="151" t="s">
        <v>185</v>
      </c>
      <c r="D685" s="151" t="s">
        <v>202</v>
      </c>
      <c r="E685" s="151" t="s">
        <v>175</v>
      </c>
      <c r="F685" s="151"/>
      <c r="G685" s="155"/>
      <c r="H685" s="155"/>
      <c r="I685" s="156"/>
      <c r="J685" s="156" t="e">
        <f>J686</f>
        <v>#REF!</v>
      </c>
      <c r="K685" s="156"/>
      <c r="L685" s="156" t="e">
        <f>L686</f>
        <v>#REF!</v>
      </c>
      <c r="M685" s="156">
        <f t="shared" ref="M685:N686" si="377">M686</f>
        <v>0</v>
      </c>
      <c r="N685" s="156" t="e">
        <f t="shared" si="377"/>
        <v>#REF!</v>
      </c>
    </row>
    <row r="686" spans="1:14" ht="12.75" hidden="1" customHeight="1" x14ac:dyDescent="0.2">
      <c r="A686" s="158" t="s">
        <v>510</v>
      </c>
      <c r="B686" s="170">
        <v>801</v>
      </c>
      <c r="C686" s="151" t="s">
        <v>185</v>
      </c>
      <c r="D686" s="151" t="s">
        <v>202</v>
      </c>
      <c r="E686" s="151" t="s">
        <v>175</v>
      </c>
      <c r="F686" s="170"/>
      <c r="G686" s="155"/>
      <c r="H686" s="155"/>
      <c r="I686" s="156"/>
      <c r="J686" s="156" t="e">
        <f>J687</f>
        <v>#REF!</v>
      </c>
      <c r="K686" s="156"/>
      <c r="L686" s="156" t="e">
        <f>L687</f>
        <v>#REF!</v>
      </c>
      <c r="M686" s="156">
        <f t="shared" si="377"/>
        <v>0</v>
      </c>
      <c r="N686" s="156" t="e">
        <f t="shared" si="377"/>
        <v>#REF!</v>
      </c>
    </row>
    <row r="687" spans="1:14" ht="12.75" hidden="1" customHeight="1" x14ac:dyDescent="0.2">
      <c r="A687" s="158" t="s">
        <v>93</v>
      </c>
      <c r="B687" s="170">
        <v>801</v>
      </c>
      <c r="C687" s="151" t="s">
        <v>185</v>
      </c>
      <c r="D687" s="151" t="s">
        <v>202</v>
      </c>
      <c r="E687" s="151" t="s">
        <v>175</v>
      </c>
      <c r="F687" s="151" t="s">
        <v>147</v>
      </c>
      <c r="G687" s="155"/>
      <c r="H687" s="155"/>
      <c r="I687" s="156"/>
      <c r="J687" s="156" t="e">
        <f>#REF!+I687</f>
        <v>#REF!</v>
      </c>
      <c r="K687" s="156"/>
      <c r="L687" s="156" t="e">
        <f t="shared" ref="L687:L690" si="378">F687+J687</f>
        <v>#REF!</v>
      </c>
      <c r="M687" s="156">
        <f t="shared" ref="M687:M690" si="379">G687+K687</f>
        <v>0</v>
      </c>
      <c r="N687" s="156" t="e">
        <f t="shared" ref="N687:N690" si="380">H687+L687</f>
        <v>#REF!</v>
      </c>
    </row>
    <row r="688" spans="1:14" ht="12.75" hidden="1" customHeight="1" x14ac:dyDescent="0.2">
      <c r="A688" s="158" t="s">
        <v>510</v>
      </c>
      <c r="B688" s="170">
        <v>801</v>
      </c>
      <c r="C688" s="151" t="s">
        <v>185</v>
      </c>
      <c r="D688" s="151" t="s">
        <v>202</v>
      </c>
      <c r="E688" s="151" t="s">
        <v>175</v>
      </c>
      <c r="F688" s="151" t="s">
        <v>96</v>
      </c>
      <c r="G688" s="155"/>
      <c r="H688" s="155"/>
      <c r="I688" s="156"/>
      <c r="J688" s="156" t="e">
        <f>#REF!+I688</f>
        <v>#REF!</v>
      </c>
      <c r="K688" s="156"/>
      <c r="L688" s="156" t="e">
        <f t="shared" si="378"/>
        <v>#REF!</v>
      </c>
      <c r="M688" s="156">
        <f t="shared" si="379"/>
        <v>0</v>
      </c>
      <c r="N688" s="156" t="e">
        <f t="shared" si="380"/>
        <v>#REF!</v>
      </c>
    </row>
    <row r="689" spans="1:14" ht="12.75" hidden="1" customHeight="1" x14ac:dyDescent="0.2">
      <c r="A689" s="158" t="s">
        <v>93</v>
      </c>
      <c r="B689" s="170">
        <v>801</v>
      </c>
      <c r="C689" s="151" t="s">
        <v>185</v>
      </c>
      <c r="D689" s="151" t="s">
        <v>202</v>
      </c>
      <c r="E689" s="151" t="s">
        <v>175</v>
      </c>
      <c r="F689" s="151" t="s">
        <v>98</v>
      </c>
      <c r="G689" s="155"/>
      <c r="H689" s="155"/>
      <c r="I689" s="156"/>
      <c r="J689" s="156" t="e">
        <f>#REF!+I689</f>
        <v>#REF!</v>
      </c>
      <c r="K689" s="156"/>
      <c r="L689" s="156" t="e">
        <f t="shared" si="378"/>
        <v>#REF!</v>
      </c>
      <c r="M689" s="156">
        <f t="shared" si="379"/>
        <v>0</v>
      </c>
      <c r="N689" s="156" t="e">
        <f t="shared" si="380"/>
        <v>#REF!</v>
      </c>
    </row>
    <row r="690" spans="1:14" ht="12.75" hidden="1" customHeight="1" x14ac:dyDescent="0.2">
      <c r="A690" s="158" t="s">
        <v>510</v>
      </c>
      <c r="B690" s="170">
        <v>801</v>
      </c>
      <c r="C690" s="151" t="s">
        <v>185</v>
      </c>
      <c r="D690" s="151" t="s">
        <v>202</v>
      </c>
      <c r="E690" s="151" t="s">
        <v>175</v>
      </c>
      <c r="F690" s="151" t="s">
        <v>94</v>
      </c>
      <c r="G690" s="155"/>
      <c r="H690" s="155"/>
      <c r="I690" s="156"/>
      <c r="J690" s="156" t="e">
        <f>#REF!+I690</f>
        <v>#REF!</v>
      </c>
      <c r="K690" s="156"/>
      <c r="L690" s="156" t="e">
        <f t="shared" si="378"/>
        <v>#REF!</v>
      </c>
      <c r="M690" s="156">
        <f t="shared" si="379"/>
        <v>0</v>
      </c>
      <c r="N690" s="156" t="e">
        <f t="shared" si="380"/>
        <v>#REF!</v>
      </c>
    </row>
    <row r="691" spans="1:14" ht="12.75" hidden="1" customHeight="1" x14ac:dyDescent="0.2">
      <c r="A691" s="158" t="s">
        <v>93</v>
      </c>
      <c r="B691" s="170">
        <v>801</v>
      </c>
      <c r="C691" s="151" t="s">
        <v>185</v>
      </c>
      <c r="D691" s="151" t="s">
        <v>202</v>
      </c>
      <c r="E691" s="151" t="s">
        <v>175</v>
      </c>
      <c r="F691" s="151"/>
      <c r="G691" s="155"/>
      <c r="H691" s="155"/>
      <c r="I691" s="156"/>
      <c r="J691" s="156" t="e">
        <f>J692</f>
        <v>#REF!</v>
      </c>
      <c r="K691" s="156"/>
      <c r="L691" s="156" t="e">
        <f>L692</f>
        <v>#REF!</v>
      </c>
      <c r="M691" s="156">
        <f t="shared" ref="M691:N691" si="381">M692</f>
        <v>0</v>
      </c>
      <c r="N691" s="156" t="e">
        <f t="shared" si="381"/>
        <v>#REF!</v>
      </c>
    </row>
    <row r="692" spans="1:14" ht="12.75" hidden="1" customHeight="1" x14ac:dyDescent="0.2">
      <c r="A692" s="158" t="s">
        <v>510</v>
      </c>
      <c r="B692" s="170">
        <v>801</v>
      </c>
      <c r="C692" s="151" t="s">
        <v>185</v>
      </c>
      <c r="D692" s="151" t="s">
        <v>202</v>
      </c>
      <c r="E692" s="151" t="s">
        <v>175</v>
      </c>
      <c r="F692" s="151"/>
      <c r="G692" s="155"/>
      <c r="H692" s="155"/>
      <c r="I692" s="156"/>
      <c r="J692" s="156" t="e">
        <f>J693+J694</f>
        <v>#REF!</v>
      </c>
      <c r="K692" s="156"/>
      <c r="L692" s="156" t="e">
        <f>L693+L694</f>
        <v>#REF!</v>
      </c>
      <c r="M692" s="156">
        <f t="shared" ref="M692:N692" si="382">M693+M694</f>
        <v>0</v>
      </c>
      <c r="N692" s="156" t="e">
        <f t="shared" si="382"/>
        <v>#REF!</v>
      </c>
    </row>
    <row r="693" spans="1:14" ht="12.75" hidden="1" customHeight="1" x14ac:dyDescent="0.2">
      <c r="A693" s="158" t="s">
        <v>93</v>
      </c>
      <c r="B693" s="170">
        <v>801</v>
      </c>
      <c r="C693" s="151" t="s">
        <v>185</v>
      </c>
      <c r="D693" s="151" t="s">
        <v>202</v>
      </c>
      <c r="E693" s="151" t="s">
        <v>175</v>
      </c>
      <c r="F693" s="151" t="s">
        <v>281</v>
      </c>
      <c r="G693" s="155"/>
      <c r="H693" s="155"/>
      <c r="I693" s="156"/>
      <c r="J693" s="156" t="e">
        <f>#REF!+I693</f>
        <v>#REF!</v>
      </c>
      <c r="K693" s="156"/>
      <c r="L693" s="156" t="e">
        <f>F693+J693</f>
        <v>#REF!</v>
      </c>
      <c r="M693" s="156">
        <f t="shared" ref="M693:N694" si="383">G693+K693</f>
        <v>0</v>
      </c>
      <c r="N693" s="156" t="e">
        <f t="shared" si="383"/>
        <v>#REF!</v>
      </c>
    </row>
    <row r="694" spans="1:14" ht="12.75" hidden="1" customHeight="1" x14ac:dyDescent="0.2">
      <c r="A694" s="158" t="s">
        <v>510</v>
      </c>
      <c r="B694" s="170">
        <v>801</v>
      </c>
      <c r="C694" s="151" t="s">
        <v>185</v>
      </c>
      <c r="D694" s="151" t="s">
        <v>202</v>
      </c>
      <c r="E694" s="151" t="s">
        <v>175</v>
      </c>
      <c r="F694" s="151" t="s">
        <v>283</v>
      </c>
      <c r="G694" s="155"/>
      <c r="H694" s="155"/>
      <c r="I694" s="156"/>
      <c r="J694" s="156" t="e">
        <f>#REF!+I694</f>
        <v>#REF!</v>
      </c>
      <c r="K694" s="156"/>
      <c r="L694" s="156" t="e">
        <f>F694+J694</f>
        <v>#REF!</v>
      </c>
      <c r="M694" s="156">
        <f t="shared" si="383"/>
        <v>0</v>
      </c>
      <c r="N694" s="156" t="e">
        <f t="shared" si="383"/>
        <v>#REF!</v>
      </c>
    </row>
    <row r="695" spans="1:14" ht="25.5" hidden="1" customHeight="1" x14ac:dyDescent="0.2">
      <c r="A695" s="158" t="s">
        <v>93</v>
      </c>
      <c r="B695" s="170">
        <v>801</v>
      </c>
      <c r="C695" s="151" t="s">
        <v>185</v>
      </c>
      <c r="D695" s="151" t="s">
        <v>202</v>
      </c>
      <c r="E695" s="151" t="s">
        <v>175</v>
      </c>
      <c r="F695" s="151"/>
      <c r="G695" s="155"/>
      <c r="H695" s="155"/>
      <c r="I695" s="156"/>
      <c r="J695" s="156" t="e">
        <f>J696</f>
        <v>#REF!</v>
      </c>
      <c r="K695" s="156"/>
      <c r="L695" s="156" t="e">
        <f>L696</f>
        <v>#REF!</v>
      </c>
      <c r="M695" s="156">
        <f t="shared" ref="M695:N696" si="384">M696</f>
        <v>0</v>
      </c>
      <c r="N695" s="156" t="e">
        <f t="shared" si="384"/>
        <v>#REF!</v>
      </c>
    </row>
    <row r="696" spans="1:14" ht="25.5" hidden="1" customHeight="1" x14ac:dyDescent="0.2">
      <c r="A696" s="158" t="s">
        <v>510</v>
      </c>
      <c r="B696" s="170">
        <v>801</v>
      </c>
      <c r="C696" s="151" t="s">
        <v>185</v>
      </c>
      <c r="D696" s="151" t="s">
        <v>202</v>
      </c>
      <c r="E696" s="151" t="s">
        <v>175</v>
      </c>
      <c r="F696" s="151"/>
      <c r="G696" s="155"/>
      <c r="H696" s="155"/>
      <c r="I696" s="156"/>
      <c r="J696" s="156" t="e">
        <f>J697</f>
        <v>#REF!</v>
      </c>
      <c r="K696" s="156"/>
      <c r="L696" s="156" t="e">
        <f>L697</f>
        <v>#REF!</v>
      </c>
      <c r="M696" s="156">
        <f t="shared" si="384"/>
        <v>0</v>
      </c>
      <c r="N696" s="156" t="e">
        <f t="shared" si="384"/>
        <v>#REF!</v>
      </c>
    </row>
    <row r="697" spans="1:14" ht="12.75" hidden="1" customHeight="1" x14ac:dyDescent="0.2">
      <c r="A697" s="158" t="s">
        <v>93</v>
      </c>
      <c r="B697" s="170">
        <v>801</v>
      </c>
      <c r="C697" s="151" t="s">
        <v>185</v>
      </c>
      <c r="D697" s="151" t="s">
        <v>202</v>
      </c>
      <c r="E697" s="151" t="s">
        <v>175</v>
      </c>
      <c r="F697" s="151" t="s">
        <v>281</v>
      </c>
      <c r="G697" s="155"/>
      <c r="H697" s="155"/>
      <c r="I697" s="156"/>
      <c r="J697" s="156" t="e">
        <f>#REF!+I697</f>
        <v>#REF!</v>
      </c>
      <c r="K697" s="156"/>
      <c r="L697" s="156" t="e">
        <f>F697+J697</f>
        <v>#REF!</v>
      </c>
      <c r="M697" s="156">
        <f t="shared" ref="M697:N697" si="385">G697+K697</f>
        <v>0</v>
      </c>
      <c r="N697" s="156" t="e">
        <f t="shared" si="385"/>
        <v>#REF!</v>
      </c>
    </row>
    <row r="698" spans="1:14" ht="12.75" hidden="1" customHeight="1" x14ac:dyDescent="0.2">
      <c r="A698" s="158" t="s">
        <v>510</v>
      </c>
      <c r="B698" s="170">
        <v>801</v>
      </c>
      <c r="C698" s="151" t="s">
        <v>185</v>
      </c>
      <c r="D698" s="151" t="s">
        <v>202</v>
      </c>
      <c r="E698" s="151" t="s">
        <v>175</v>
      </c>
      <c r="F698" s="151"/>
      <c r="G698" s="155"/>
      <c r="H698" s="155"/>
      <c r="I698" s="156"/>
      <c r="J698" s="156" t="e">
        <f>J699+J703+J701</f>
        <v>#REF!</v>
      </c>
      <c r="K698" s="156"/>
      <c r="L698" s="156" t="e">
        <f>L699+L703+L701</f>
        <v>#REF!</v>
      </c>
      <c r="M698" s="156">
        <f t="shared" ref="M698:N698" si="386">M699+M703+M701</f>
        <v>0</v>
      </c>
      <c r="N698" s="156" t="e">
        <f t="shared" si="386"/>
        <v>#REF!</v>
      </c>
    </row>
    <row r="699" spans="1:14" ht="25.5" hidden="1" customHeight="1" x14ac:dyDescent="0.2">
      <c r="A699" s="158" t="s">
        <v>93</v>
      </c>
      <c r="B699" s="170">
        <v>801</v>
      </c>
      <c r="C699" s="151" t="s">
        <v>185</v>
      </c>
      <c r="D699" s="151" t="s">
        <v>202</v>
      </c>
      <c r="E699" s="151" t="s">
        <v>175</v>
      </c>
      <c r="F699" s="151"/>
      <c r="G699" s="155"/>
      <c r="H699" s="155"/>
      <c r="I699" s="156"/>
      <c r="J699" s="156" t="e">
        <f>J700</f>
        <v>#REF!</v>
      </c>
      <c r="K699" s="156"/>
      <c r="L699" s="156" t="e">
        <f>L700</f>
        <v>#REF!</v>
      </c>
      <c r="M699" s="156">
        <f t="shared" ref="M699:N699" si="387">M700</f>
        <v>0</v>
      </c>
      <c r="N699" s="156" t="e">
        <f t="shared" si="387"/>
        <v>#REF!</v>
      </c>
    </row>
    <row r="700" spans="1:14" ht="12.75" hidden="1" customHeight="1" x14ac:dyDescent="0.2">
      <c r="A700" s="158" t="s">
        <v>510</v>
      </c>
      <c r="B700" s="170">
        <v>801</v>
      </c>
      <c r="C700" s="151" t="s">
        <v>185</v>
      </c>
      <c r="D700" s="151" t="s">
        <v>202</v>
      </c>
      <c r="E700" s="151" t="s">
        <v>175</v>
      </c>
      <c r="F700" s="151" t="s">
        <v>64</v>
      </c>
      <c r="G700" s="155"/>
      <c r="H700" s="155"/>
      <c r="I700" s="156"/>
      <c r="J700" s="156" t="e">
        <f>#REF!+I700</f>
        <v>#REF!</v>
      </c>
      <c r="K700" s="156"/>
      <c r="L700" s="156" t="e">
        <f>F700+J700</f>
        <v>#REF!</v>
      </c>
      <c r="M700" s="156">
        <f t="shared" ref="M700:N700" si="388">G700+K700</f>
        <v>0</v>
      </c>
      <c r="N700" s="156" t="e">
        <f t="shared" si="388"/>
        <v>#REF!</v>
      </c>
    </row>
    <row r="701" spans="1:14" ht="25.5" hidden="1" customHeight="1" x14ac:dyDescent="0.2">
      <c r="A701" s="158" t="s">
        <v>93</v>
      </c>
      <c r="B701" s="170">
        <v>801</v>
      </c>
      <c r="C701" s="151" t="s">
        <v>185</v>
      </c>
      <c r="D701" s="151" t="s">
        <v>202</v>
      </c>
      <c r="E701" s="151" t="s">
        <v>175</v>
      </c>
      <c r="F701" s="151"/>
      <c r="G701" s="155"/>
      <c r="H701" s="155"/>
      <c r="I701" s="156"/>
      <c r="J701" s="156" t="e">
        <f>J702</f>
        <v>#REF!</v>
      </c>
      <c r="K701" s="156"/>
      <c r="L701" s="156" t="e">
        <f>L702</f>
        <v>#REF!</v>
      </c>
      <c r="M701" s="156">
        <f t="shared" ref="M701:N701" si="389">M702</f>
        <v>0</v>
      </c>
      <c r="N701" s="156" t="e">
        <f t="shared" si="389"/>
        <v>#REF!</v>
      </c>
    </row>
    <row r="702" spans="1:14" ht="12.75" hidden="1" customHeight="1" x14ac:dyDescent="0.2">
      <c r="A702" s="158" t="s">
        <v>510</v>
      </c>
      <c r="B702" s="170">
        <v>801</v>
      </c>
      <c r="C702" s="151" t="s">
        <v>185</v>
      </c>
      <c r="D702" s="151" t="s">
        <v>202</v>
      </c>
      <c r="E702" s="151" t="s">
        <v>175</v>
      </c>
      <c r="F702" s="151" t="s">
        <v>64</v>
      </c>
      <c r="G702" s="155"/>
      <c r="H702" s="155"/>
      <c r="I702" s="156"/>
      <c r="J702" s="156" t="e">
        <f>#REF!+I702</f>
        <v>#REF!</v>
      </c>
      <c r="K702" s="156"/>
      <c r="L702" s="156" t="e">
        <f>F702+J702</f>
        <v>#REF!</v>
      </c>
      <c r="M702" s="156">
        <f t="shared" ref="M702:N702" si="390">G702+K702</f>
        <v>0</v>
      </c>
      <c r="N702" s="156" t="e">
        <f t="shared" si="390"/>
        <v>#REF!</v>
      </c>
    </row>
    <row r="703" spans="1:14" ht="25.5" hidden="1" customHeight="1" x14ac:dyDescent="0.2">
      <c r="A703" s="158" t="s">
        <v>93</v>
      </c>
      <c r="B703" s="170">
        <v>801</v>
      </c>
      <c r="C703" s="151" t="s">
        <v>185</v>
      </c>
      <c r="D703" s="151" t="s">
        <v>202</v>
      </c>
      <c r="E703" s="151" t="s">
        <v>175</v>
      </c>
      <c r="F703" s="151"/>
      <c r="G703" s="155"/>
      <c r="H703" s="155"/>
      <c r="I703" s="156"/>
      <c r="J703" s="156" t="e">
        <f>J704</f>
        <v>#REF!</v>
      </c>
      <c r="K703" s="156"/>
      <c r="L703" s="156" t="e">
        <f>L704</f>
        <v>#REF!</v>
      </c>
      <c r="M703" s="156">
        <f t="shared" ref="M703:N703" si="391">M704</f>
        <v>0</v>
      </c>
      <c r="N703" s="156" t="e">
        <f t="shared" si="391"/>
        <v>#REF!</v>
      </c>
    </row>
    <row r="704" spans="1:14" ht="12.75" hidden="1" customHeight="1" x14ac:dyDescent="0.2">
      <c r="A704" s="158" t="s">
        <v>510</v>
      </c>
      <c r="B704" s="170">
        <v>801</v>
      </c>
      <c r="C704" s="151" t="s">
        <v>185</v>
      </c>
      <c r="D704" s="151" t="s">
        <v>202</v>
      </c>
      <c r="E704" s="151" t="s">
        <v>175</v>
      </c>
      <c r="F704" s="151" t="s">
        <v>64</v>
      </c>
      <c r="G704" s="155"/>
      <c r="H704" s="155"/>
      <c r="I704" s="156"/>
      <c r="J704" s="156" t="e">
        <f>#REF!+I704</f>
        <v>#REF!</v>
      </c>
      <c r="K704" s="156"/>
      <c r="L704" s="156" t="e">
        <f>F704+J704</f>
        <v>#REF!</v>
      </c>
      <c r="M704" s="156">
        <f t="shared" ref="M704:N704" si="392">G704+K704</f>
        <v>0</v>
      </c>
      <c r="N704" s="156" t="e">
        <f t="shared" si="392"/>
        <v>#REF!</v>
      </c>
    </row>
    <row r="705" spans="1:14" ht="12.75" hidden="1" customHeight="1" x14ac:dyDescent="0.2">
      <c r="A705" s="158" t="s">
        <v>93</v>
      </c>
      <c r="B705" s="170">
        <v>801</v>
      </c>
      <c r="C705" s="151" t="s">
        <v>185</v>
      </c>
      <c r="D705" s="151" t="s">
        <v>202</v>
      </c>
      <c r="E705" s="151" t="s">
        <v>175</v>
      </c>
      <c r="F705" s="149"/>
      <c r="G705" s="155"/>
      <c r="H705" s="155"/>
      <c r="I705" s="156"/>
      <c r="J705" s="156" t="e">
        <f>J706</f>
        <v>#REF!</v>
      </c>
      <c r="K705" s="156"/>
      <c r="L705" s="156" t="e">
        <f t="shared" ref="L705:N707" si="393">L706</f>
        <v>#REF!</v>
      </c>
      <c r="M705" s="156">
        <f t="shared" si="393"/>
        <v>0</v>
      </c>
      <c r="N705" s="156" t="e">
        <f t="shared" si="393"/>
        <v>#REF!</v>
      </c>
    </row>
    <row r="706" spans="1:14" ht="12.75" hidden="1" customHeight="1" x14ac:dyDescent="0.2">
      <c r="A706" s="158" t="s">
        <v>510</v>
      </c>
      <c r="B706" s="170">
        <v>801</v>
      </c>
      <c r="C706" s="151" t="s">
        <v>185</v>
      </c>
      <c r="D706" s="151" t="s">
        <v>202</v>
      </c>
      <c r="E706" s="151" t="s">
        <v>175</v>
      </c>
      <c r="F706" s="149"/>
      <c r="G706" s="155"/>
      <c r="H706" s="155"/>
      <c r="I706" s="156"/>
      <c r="J706" s="156" t="e">
        <f>J707</f>
        <v>#REF!</v>
      </c>
      <c r="K706" s="156"/>
      <c r="L706" s="156" t="e">
        <f t="shared" si="393"/>
        <v>#REF!</v>
      </c>
      <c r="M706" s="156">
        <f t="shared" si="393"/>
        <v>0</v>
      </c>
      <c r="N706" s="156" t="e">
        <f t="shared" si="393"/>
        <v>#REF!</v>
      </c>
    </row>
    <row r="707" spans="1:14" ht="25.5" hidden="1" customHeight="1" x14ac:dyDescent="0.2">
      <c r="A707" s="158" t="s">
        <v>93</v>
      </c>
      <c r="B707" s="170">
        <v>801</v>
      </c>
      <c r="C707" s="151" t="s">
        <v>185</v>
      </c>
      <c r="D707" s="151" t="s">
        <v>202</v>
      </c>
      <c r="E707" s="151" t="s">
        <v>175</v>
      </c>
      <c r="F707" s="151"/>
      <c r="G707" s="155"/>
      <c r="H707" s="155"/>
      <c r="I707" s="156"/>
      <c r="J707" s="156" t="e">
        <f>J708</f>
        <v>#REF!</v>
      </c>
      <c r="K707" s="156"/>
      <c r="L707" s="156" t="e">
        <f t="shared" si="393"/>
        <v>#REF!</v>
      </c>
      <c r="M707" s="156">
        <f t="shared" si="393"/>
        <v>0</v>
      </c>
      <c r="N707" s="156" t="e">
        <f t="shared" si="393"/>
        <v>#REF!</v>
      </c>
    </row>
    <row r="708" spans="1:14" ht="25.5" hidden="1" customHeight="1" x14ac:dyDescent="0.2">
      <c r="A708" s="158" t="s">
        <v>510</v>
      </c>
      <c r="B708" s="170">
        <v>801</v>
      </c>
      <c r="C708" s="151" t="s">
        <v>185</v>
      </c>
      <c r="D708" s="151" t="s">
        <v>202</v>
      </c>
      <c r="E708" s="151" t="s">
        <v>175</v>
      </c>
      <c r="F708" s="151"/>
      <c r="G708" s="155"/>
      <c r="H708" s="155"/>
      <c r="I708" s="156"/>
      <c r="J708" s="156" t="e">
        <f>J711</f>
        <v>#REF!</v>
      </c>
      <c r="K708" s="156"/>
      <c r="L708" s="156" t="e">
        <f>L711</f>
        <v>#REF!</v>
      </c>
      <c r="M708" s="156">
        <f t="shared" ref="M708:N708" si="394">M711</f>
        <v>0</v>
      </c>
      <c r="N708" s="156" t="e">
        <f t="shared" si="394"/>
        <v>#REF!</v>
      </c>
    </row>
    <row r="709" spans="1:14" ht="25.5" hidden="1" customHeight="1" x14ac:dyDescent="0.2">
      <c r="A709" s="158" t="s">
        <v>399</v>
      </c>
      <c r="B709" s="170">
        <v>801</v>
      </c>
      <c r="C709" s="151" t="s">
        <v>185</v>
      </c>
      <c r="D709" s="151" t="s">
        <v>202</v>
      </c>
      <c r="E709" s="151" t="s">
        <v>385</v>
      </c>
      <c r="F709" s="151"/>
      <c r="G709" s="155"/>
      <c r="H709" s="155"/>
      <c r="I709" s="156">
        <f>I710</f>
        <v>-50</v>
      </c>
      <c r="J709" s="156">
        <f>J710</f>
        <v>-50</v>
      </c>
      <c r="K709" s="156">
        <f>K710</f>
        <v>-50</v>
      </c>
      <c r="L709" s="156">
        <f>L710</f>
        <v>-50</v>
      </c>
      <c r="M709" s="156">
        <f t="shared" ref="M709:N709" si="395">M710</f>
        <v>-100</v>
      </c>
      <c r="N709" s="156">
        <f t="shared" si="395"/>
        <v>-100</v>
      </c>
    </row>
    <row r="710" spans="1:14" ht="19.5" hidden="1" customHeight="1" x14ac:dyDescent="0.2">
      <c r="A710" s="158" t="s">
        <v>93</v>
      </c>
      <c r="B710" s="170">
        <v>801</v>
      </c>
      <c r="C710" s="151" t="s">
        <v>185</v>
      </c>
      <c r="D710" s="151" t="s">
        <v>202</v>
      </c>
      <c r="E710" s="151" t="s">
        <v>385</v>
      </c>
      <c r="F710" s="151" t="s">
        <v>94</v>
      </c>
      <c r="G710" s="155"/>
      <c r="H710" s="155"/>
      <c r="I710" s="156">
        <v>-50</v>
      </c>
      <c r="J710" s="156">
        <f>G710+I710</f>
        <v>-50</v>
      </c>
      <c r="K710" s="156">
        <v>-50</v>
      </c>
      <c r="L710" s="156">
        <f>H710+J710</f>
        <v>-50</v>
      </c>
      <c r="M710" s="156">
        <f t="shared" ref="M710:N710" si="396">I710+K710</f>
        <v>-100</v>
      </c>
      <c r="N710" s="156">
        <f t="shared" si="396"/>
        <v>-100</v>
      </c>
    </row>
    <row r="711" spans="1:14" ht="12.75" hidden="1" customHeight="1" x14ac:dyDescent="0.2">
      <c r="A711" s="158" t="s">
        <v>93</v>
      </c>
      <c r="B711" s="170">
        <v>801</v>
      </c>
      <c r="C711" s="151" t="s">
        <v>185</v>
      </c>
      <c r="D711" s="151" t="s">
        <v>202</v>
      </c>
      <c r="E711" s="151" t="s">
        <v>175</v>
      </c>
      <c r="F711" s="151" t="s">
        <v>147</v>
      </c>
      <c r="G711" s="155"/>
      <c r="H711" s="155"/>
      <c r="I711" s="156"/>
      <c r="J711" s="156" t="e">
        <f>#REF!+I711</f>
        <v>#REF!</v>
      </c>
      <c r="K711" s="156"/>
      <c r="L711" s="156" t="e">
        <f>F711+J711</f>
        <v>#REF!</v>
      </c>
      <c r="M711" s="156">
        <f t="shared" ref="M711:N711" si="397">G711+K711</f>
        <v>0</v>
      </c>
      <c r="N711" s="156" t="e">
        <f t="shared" si="397"/>
        <v>#REF!</v>
      </c>
    </row>
    <row r="712" spans="1:14" ht="26.25" hidden="1" customHeight="1" x14ac:dyDescent="0.2">
      <c r="A712" s="158" t="s">
        <v>400</v>
      </c>
      <c r="B712" s="170">
        <v>801</v>
      </c>
      <c r="C712" s="151" t="s">
        <v>185</v>
      </c>
      <c r="D712" s="151" t="s">
        <v>202</v>
      </c>
      <c r="E712" s="151" t="s">
        <v>387</v>
      </c>
      <c r="F712" s="151"/>
      <c r="G712" s="155"/>
      <c r="H712" s="155"/>
      <c r="I712" s="156">
        <f>I713</f>
        <v>-50</v>
      </c>
      <c r="J712" s="156">
        <f>J713</f>
        <v>-50</v>
      </c>
      <c r="K712" s="156">
        <f>K713</f>
        <v>-50</v>
      </c>
      <c r="L712" s="156">
        <f>L713</f>
        <v>-50</v>
      </c>
      <c r="M712" s="156">
        <f t="shared" ref="M712:N712" si="398">M713</f>
        <v>-100</v>
      </c>
      <c r="N712" s="156">
        <f t="shared" si="398"/>
        <v>-100</v>
      </c>
    </row>
    <row r="713" spans="1:14" ht="18" hidden="1" customHeight="1" x14ac:dyDescent="0.2">
      <c r="A713" s="158" t="s">
        <v>93</v>
      </c>
      <c r="B713" s="170">
        <v>801</v>
      </c>
      <c r="C713" s="151" t="s">
        <v>185</v>
      </c>
      <c r="D713" s="151" t="s">
        <v>202</v>
      </c>
      <c r="E713" s="151" t="s">
        <v>387</v>
      </c>
      <c r="F713" s="151" t="s">
        <v>94</v>
      </c>
      <c r="G713" s="155"/>
      <c r="H713" s="155"/>
      <c r="I713" s="156">
        <v>-50</v>
      </c>
      <c r="J713" s="156">
        <f>G713+I713</f>
        <v>-50</v>
      </c>
      <c r="K713" s="156">
        <v>-50</v>
      </c>
      <c r="L713" s="156">
        <f>H713+J713</f>
        <v>-50</v>
      </c>
      <c r="M713" s="156">
        <f t="shared" ref="M713:N713" si="399">I713+K713</f>
        <v>-100</v>
      </c>
      <c r="N713" s="156">
        <f t="shared" si="399"/>
        <v>-100</v>
      </c>
    </row>
    <row r="714" spans="1:14" s="14" customFormat="1" ht="16.5" hidden="1" customHeight="1" x14ac:dyDescent="0.2">
      <c r="A714" s="158" t="s">
        <v>450</v>
      </c>
      <c r="B714" s="170">
        <v>801</v>
      </c>
      <c r="C714" s="151" t="s">
        <v>185</v>
      </c>
      <c r="D714" s="151" t="s">
        <v>202</v>
      </c>
      <c r="E714" s="151" t="s">
        <v>424</v>
      </c>
      <c r="F714" s="151"/>
      <c r="G714" s="155"/>
      <c r="H714" s="155"/>
      <c r="I714" s="156">
        <f>I715+I717+I719+I721</f>
        <v>-7909.7</v>
      </c>
      <c r="J714" s="156" t="e">
        <f>J715+J717+J719+J721</f>
        <v>#REF!</v>
      </c>
      <c r="K714" s="156">
        <f>K715+K717+K719+K721</f>
        <v>-7909.7</v>
      </c>
      <c r="L714" s="156" t="e">
        <f>L715+L717+L719+L721</f>
        <v>#REF!</v>
      </c>
      <c r="M714" s="156" t="e">
        <f t="shared" ref="M714:N714" si="400">M715+M717+M719+M721</f>
        <v>#REF!</v>
      </c>
      <c r="N714" s="156" t="e">
        <f t="shared" si="400"/>
        <v>#REF!</v>
      </c>
    </row>
    <row r="715" spans="1:14" ht="84.75" hidden="1" customHeight="1" x14ac:dyDescent="0.2">
      <c r="A715" s="169" t="s">
        <v>448</v>
      </c>
      <c r="B715" s="170">
        <v>801</v>
      </c>
      <c r="C715" s="151" t="s">
        <v>185</v>
      </c>
      <c r="D715" s="151" t="s">
        <v>202</v>
      </c>
      <c r="E715" s="151" t="s">
        <v>449</v>
      </c>
      <c r="F715" s="151"/>
      <c r="G715" s="155"/>
      <c r="H715" s="155"/>
      <c r="I715" s="156">
        <f>I716</f>
        <v>0</v>
      </c>
      <c r="J715" s="156">
        <f>J716</f>
        <v>0</v>
      </c>
      <c r="K715" s="156">
        <f>K716</f>
        <v>0</v>
      </c>
      <c r="L715" s="156">
        <f>L716</f>
        <v>0</v>
      </c>
      <c r="M715" s="156">
        <f t="shared" ref="M715:N715" si="401">M716</f>
        <v>0</v>
      </c>
      <c r="N715" s="156">
        <f t="shared" si="401"/>
        <v>0</v>
      </c>
    </row>
    <row r="716" spans="1:14" ht="30" hidden="1" customHeight="1" x14ac:dyDescent="0.2">
      <c r="A716" s="158" t="s">
        <v>93</v>
      </c>
      <c r="B716" s="170">
        <v>801</v>
      </c>
      <c r="C716" s="151" t="s">
        <v>185</v>
      </c>
      <c r="D716" s="151" t="s">
        <v>202</v>
      </c>
      <c r="E716" s="151" t="s">
        <v>449</v>
      </c>
      <c r="F716" s="151" t="s">
        <v>94</v>
      </c>
      <c r="G716" s="155"/>
      <c r="H716" s="155"/>
      <c r="I716" s="156">
        <v>0</v>
      </c>
      <c r="J716" s="156">
        <f>G716+I716</f>
        <v>0</v>
      </c>
      <c r="K716" s="156">
        <v>0</v>
      </c>
      <c r="L716" s="156">
        <f>H716+J716</f>
        <v>0</v>
      </c>
      <c r="M716" s="156">
        <f t="shared" ref="M716:N716" si="402">I716+K716</f>
        <v>0</v>
      </c>
      <c r="N716" s="156">
        <f t="shared" si="402"/>
        <v>0</v>
      </c>
    </row>
    <row r="717" spans="1:14" ht="84.75" hidden="1" customHeight="1" x14ac:dyDescent="0.2">
      <c r="A717" s="212" t="s">
        <v>446</v>
      </c>
      <c r="B717" s="170">
        <v>801</v>
      </c>
      <c r="C717" s="151" t="s">
        <v>185</v>
      </c>
      <c r="D717" s="151" t="s">
        <v>202</v>
      </c>
      <c r="E717" s="151" t="s">
        <v>447</v>
      </c>
      <c r="F717" s="151"/>
      <c r="G717" s="155"/>
      <c r="H717" s="155"/>
      <c r="I717" s="156">
        <f>I718</f>
        <v>0</v>
      </c>
      <c r="J717" s="156">
        <f>J718</f>
        <v>0</v>
      </c>
      <c r="K717" s="156">
        <f>K718</f>
        <v>0</v>
      </c>
      <c r="L717" s="156">
        <f>L718</f>
        <v>0</v>
      </c>
      <c r="M717" s="156">
        <f t="shared" ref="M717:N717" si="403">M718</f>
        <v>0</v>
      </c>
      <c r="N717" s="156">
        <f t="shared" si="403"/>
        <v>0</v>
      </c>
    </row>
    <row r="718" spans="1:14" ht="30" hidden="1" customHeight="1" x14ac:dyDescent="0.2">
      <c r="A718" s="158" t="s">
        <v>93</v>
      </c>
      <c r="B718" s="170">
        <v>801</v>
      </c>
      <c r="C718" s="151" t="s">
        <v>185</v>
      </c>
      <c r="D718" s="151" t="s">
        <v>202</v>
      </c>
      <c r="E718" s="151" t="s">
        <v>447</v>
      </c>
      <c r="F718" s="151" t="s">
        <v>94</v>
      </c>
      <c r="G718" s="155"/>
      <c r="H718" s="155"/>
      <c r="I718" s="156">
        <v>0</v>
      </c>
      <c r="J718" s="156">
        <f>G718+I718</f>
        <v>0</v>
      </c>
      <c r="K718" s="156">
        <v>0</v>
      </c>
      <c r="L718" s="156">
        <f>H718+J718</f>
        <v>0</v>
      </c>
      <c r="M718" s="156">
        <f t="shared" ref="M718:N718" si="404">I718+K718</f>
        <v>0</v>
      </c>
      <c r="N718" s="156">
        <f t="shared" si="404"/>
        <v>0</v>
      </c>
    </row>
    <row r="719" spans="1:14" ht="114" hidden="1" customHeight="1" x14ac:dyDescent="0.2">
      <c r="A719" s="212" t="s">
        <v>444</v>
      </c>
      <c r="B719" s="170">
        <v>801</v>
      </c>
      <c r="C719" s="151" t="s">
        <v>185</v>
      </c>
      <c r="D719" s="151" t="s">
        <v>202</v>
      </c>
      <c r="E719" s="151" t="s">
        <v>445</v>
      </c>
      <c r="F719" s="151"/>
      <c r="G719" s="155"/>
      <c r="H719" s="155"/>
      <c r="I719" s="156">
        <f>I720</f>
        <v>0</v>
      </c>
      <c r="J719" s="156">
        <f>J720</f>
        <v>0</v>
      </c>
      <c r="K719" s="156">
        <f>K720</f>
        <v>0</v>
      </c>
      <c r="L719" s="156">
        <f>L720</f>
        <v>0</v>
      </c>
      <c r="M719" s="156">
        <f t="shared" ref="M719:N719" si="405">M720</f>
        <v>0</v>
      </c>
      <c r="N719" s="156">
        <f t="shared" si="405"/>
        <v>0</v>
      </c>
    </row>
    <row r="720" spans="1:14" ht="30" hidden="1" customHeight="1" x14ac:dyDescent="0.2">
      <c r="A720" s="158" t="s">
        <v>93</v>
      </c>
      <c r="B720" s="170">
        <v>801</v>
      </c>
      <c r="C720" s="151" t="s">
        <v>185</v>
      </c>
      <c r="D720" s="151" t="s">
        <v>202</v>
      </c>
      <c r="E720" s="151" t="s">
        <v>445</v>
      </c>
      <c r="F720" s="151" t="s">
        <v>94</v>
      </c>
      <c r="G720" s="155"/>
      <c r="H720" s="155"/>
      <c r="I720" s="156">
        <v>0</v>
      </c>
      <c r="J720" s="156">
        <f>G720+I720</f>
        <v>0</v>
      </c>
      <c r="K720" s="156">
        <v>0</v>
      </c>
      <c r="L720" s="156">
        <f>H720+J720</f>
        <v>0</v>
      </c>
      <c r="M720" s="156">
        <f t="shared" ref="M720:N720" si="406">I720+K720</f>
        <v>0</v>
      </c>
      <c r="N720" s="156">
        <f t="shared" si="406"/>
        <v>0</v>
      </c>
    </row>
    <row r="721" spans="1:14" ht="18.75" hidden="1" customHeight="1" x14ac:dyDescent="0.2">
      <c r="A721" s="158" t="s">
        <v>484</v>
      </c>
      <c r="B721" s="170">
        <v>801</v>
      </c>
      <c r="C721" s="151" t="s">
        <v>185</v>
      </c>
      <c r="D721" s="151" t="s">
        <v>202</v>
      </c>
      <c r="E721" s="151" t="s">
        <v>485</v>
      </c>
      <c r="F721" s="151"/>
      <c r="G721" s="155"/>
      <c r="H721" s="155"/>
      <c r="I721" s="156">
        <f>I722</f>
        <v>-7909.7</v>
      </c>
      <c r="J721" s="156" t="e">
        <f>J722</f>
        <v>#REF!</v>
      </c>
      <c r="K721" s="156">
        <f>K722</f>
        <v>-7909.7</v>
      </c>
      <c r="L721" s="156" t="e">
        <f>L722</f>
        <v>#REF!</v>
      </c>
      <c r="M721" s="156" t="e">
        <f t="shared" ref="M721:N721" si="407">M722</f>
        <v>#REF!</v>
      </c>
      <c r="N721" s="156" t="e">
        <f t="shared" si="407"/>
        <v>#REF!</v>
      </c>
    </row>
    <row r="722" spans="1:14" ht="15.75" hidden="1" customHeight="1" x14ac:dyDescent="0.2">
      <c r="A722" s="158" t="s">
        <v>95</v>
      </c>
      <c r="B722" s="170">
        <v>801</v>
      </c>
      <c r="C722" s="151" t="s">
        <v>185</v>
      </c>
      <c r="D722" s="151" t="s">
        <v>202</v>
      </c>
      <c r="E722" s="151" t="s">
        <v>485</v>
      </c>
      <c r="F722" s="151" t="s">
        <v>96</v>
      </c>
      <c r="G722" s="155"/>
      <c r="H722" s="155"/>
      <c r="I722" s="156">
        <v>-7909.7</v>
      </c>
      <c r="J722" s="156" t="e">
        <f>#REF!+I722</f>
        <v>#REF!</v>
      </c>
      <c r="K722" s="156">
        <v>-7909.7</v>
      </c>
      <c r="L722" s="156" t="e">
        <f>#REF!+J722</f>
        <v>#REF!</v>
      </c>
      <c r="M722" s="156" t="e">
        <f>#REF!+K722</f>
        <v>#REF!</v>
      </c>
      <c r="N722" s="156" t="e">
        <f>#REF!+L722</f>
        <v>#REF!</v>
      </c>
    </row>
    <row r="723" spans="1:14" ht="15.75" hidden="1" customHeight="1" x14ac:dyDescent="0.2">
      <c r="A723" s="158" t="s">
        <v>690</v>
      </c>
      <c r="B723" s="170">
        <v>801</v>
      </c>
      <c r="C723" s="151" t="s">
        <v>185</v>
      </c>
      <c r="D723" s="151" t="s">
        <v>202</v>
      </c>
      <c r="E723" s="151" t="s">
        <v>721</v>
      </c>
      <c r="F723" s="151"/>
      <c r="G723" s="155"/>
      <c r="H723" s="156">
        <f>H725</f>
        <v>448</v>
      </c>
      <c r="I723" s="156">
        <f>I725</f>
        <v>0</v>
      </c>
      <c r="J723" s="156">
        <f t="shared" ref="J723:J734" si="408">H723+I723</f>
        <v>448</v>
      </c>
      <c r="K723" s="156">
        <f>K724+K725</f>
        <v>0</v>
      </c>
      <c r="L723" s="156">
        <f>L724+L725</f>
        <v>0</v>
      </c>
      <c r="M723" s="156">
        <f t="shared" ref="M723:N723" si="409">M724+M725</f>
        <v>0</v>
      </c>
      <c r="N723" s="156">
        <f t="shared" si="409"/>
        <v>0</v>
      </c>
    </row>
    <row r="724" spans="1:14" ht="15.75" hidden="1" customHeight="1" x14ac:dyDescent="0.2">
      <c r="A724" s="158" t="s">
        <v>99</v>
      </c>
      <c r="B724" s="170">
        <v>801</v>
      </c>
      <c r="C724" s="151" t="s">
        <v>185</v>
      </c>
      <c r="D724" s="151" t="s">
        <v>202</v>
      </c>
      <c r="E724" s="151" t="s">
        <v>721</v>
      </c>
      <c r="F724" s="151" t="s">
        <v>100</v>
      </c>
      <c r="G724" s="155"/>
      <c r="H724" s="156"/>
      <c r="I724" s="156"/>
      <c r="J724" s="156"/>
      <c r="K724" s="156">
        <v>5.19</v>
      </c>
      <c r="L724" s="156">
        <v>0</v>
      </c>
      <c r="M724" s="156">
        <v>0</v>
      </c>
      <c r="N724" s="156">
        <v>0</v>
      </c>
    </row>
    <row r="725" spans="1:14" ht="18.75" hidden="1" customHeight="1" x14ac:dyDescent="0.2">
      <c r="A725" s="158" t="s">
        <v>93</v>
      </c>
      <c r="B725" s="170">
        <v>801</v>
      </c>
      <c r="C725" s="151" t="s">
        <v>185</v>
      </c>
      <c r="D725" s="151" t="s">
        <v>202</v>
      </c>
      <c r="E725" s="151" t="s">
        <v>721</v>
      </c>
      <c r="F725" s="151" t="s">
        <v>94</v>
      </c>
      <c r="G725" s="155"/>
      <c r="H725" s="156">
        <v>448</v>
      </c>
      <c r="I725" s="156">
        <v>0</v>
      </c>
      <c r="J725" s="156">
        <f t="shared" si="408"/>
        <v>448</v>
      </c>
      <c r="K725" s="156">
        <v>-5.19</v>
      </c>
      <c r="L725" s="156">
        <v>0</v>
      </c>
      <c r="M725" s="156">
        <v>0</v>
      </c>
      <c r="N725" s="156">
        <v>0</v>
      </c>
    </row>
    <row r="726" spans="1:14" ht="28.5" customHeight="1" x14ac:dyDescent="0.2">
      <c r="A726" s="158" t="s">
        <v>689</v>
      </c>
      <c r="B726" s="170">
        <v>801</v>
      </c>
      <c r="C726" s="151" t="s">
        <v>185</v>
      </c>
      <c r="D726" s="151" t="s">
        <v>202</v>
      </c>
      <c r="E726" s="151" t="s">
        <v>688</v>
      </c>
      <c r="F726" s="151"/>
      <c r="G726" s="155"/>
      <c r="H726" s="156">
        <f>H727</f>
        <v>0.1</v>
      </c>
      <c r="I726" s="156">
        <f>I727</f>
        <v>0</v>
      </c>
      <c r="J726" s="156">
        <f t="shared" si="408"/>
        <v>0.1</v>
      </c>
      <c r="K726" s="156">
        <f>K727</f>
        <v>0</v>
      </c>
      <c r="L726" s="156">
        <f>L727</f>
        <v>0.1</v>
      </c>
      <c r="M726" s="156">
        <f t="shared" ref="M726:N726" si="410">M727</f>
        <v>0</v>
      </c>
      <c r="N726" s="156">
        <f t="shared" si="410"/>
        <v>0.1</v>
      </c>
    </row>
    <row r="727" spans="1:14" ht="19.5" customHeight="1" x14ac:dyDescent="0.2">
      <c r="A727" s="158" t="s">
        <v>93</v>
      </c>
      <c r="B727" s="170">
        <v>801</v>
      </c>
      <c r="C727" s="151" t="s">
        <v>185</v>
      </c>
      <c r="D727" s="151" t="s">
        <v>202</v>
      </c>
      <c r="E727" s="151" t="s">
        <v>688</v>
      </c>
      <c r="F727" s="151" t="s">
        <v>94</v>
      </c>
      <c r="G727" s="155"/>
      <c r="H727" s="156">
        <v>0.1</v>
      </c>
      <c r="I727" s="156">
        <v>0</v>
      </c>
      <c r="J727" s="156">
        <f t="shared" si="408"/>
        <v>0.1</v>
      </c>
      <c r="K727" s="156">
        <v>0</v>
      </c>
      <c r="L727" s="156">
        <v>0.1</v>
      </c>
      <c r="M727" s="156">
        <v>0</v>
      </c>
      <c r="N727" s="156">
        <f>L727+M727</f>
        <v>0.1</v>
      </c>
    </row>
    <row r="728" spans="1:14" ht="30.75" customHeight="1" x14ac:dyDescent="0.2">
      <c r="A728" s="158" t="s">
        <v>482</v>
      </c>
      <c r="B728" s="170">
        <v>801</v>
      </c>
      <c r="C728" s="151" t="s">
        <v>185</v>
      </c>
      <c r="D728" s="151" t="s">
        <v>202</v>
      </c>
      <c r="E728" s="151" t="s">
        <v>672</v>
      </c>
      <c r="F728" s="151"/>
      <c r="G728" s="155"/>
      <c r="H728" s="156">
        <f>H729</f>
        <v>50</v>
      </c>
      <c r="I728" s="156">
        <f>I729</f>
        <v>0</v>
      </c>
      <c r="J728" s="156">
        <f t="shared" si="408"/>
        <v>50</v>
      </c>
      <c r="K728" s="156">
        <f>K729</f>
        <v>-26.4</v>
      </c>
      <c r="L728" s="156">
        <f>L729</f>
        <v>50</v>
      </c>
      <c r="M728" s="156">
        <f t="shared" ref="M728:N728" si="411">M729</f>
        <v>-40</v>
      </c>
      <c r="N728" s="156">
        <f t="shared" si="411"/>
        <v>10</v>
      </c>
    </row>
    <row r="729" spans="1:14" ht="19.5" customHeight="1" x14ac:dyDescent="0.2">
      <c r="A729" s="158" t="s">
        <v>93</v>
      </c>
      <c r="B729" s="170">
        <v>801</v>
      </c>
      <c r="C729" s="151" t="s">
        <v>185</v>
      </c>
      <c r="D729" s="151" t="s">
        <v>202</v>
      </c>
      <c r="E729" s="151" t="s">
        <v>672</v>
      </c>
      <c r="F729" s="151" t="s">
        <v>94</v>
      </c>
      <c r="G729" s="155"/>
      <c r="H729" s="156">
        <v>50</v>
      </c>
      <c r="I729" s="156">
        <v>0</v>
      </c>
      <c r="J729" s="156">
        <f t="shared" si="408"/>
        <v>50</v>
      </c>
      <c r="K729" s="156">
        <v>-26.4</v>
      </c>
      <c r="L729" s="156">
        <v>50</v>
      </c>
      <c r="M729" s="156">
        <v>-40</v>
      </c>
      <c r="N729" s="156">
        <f>L729+M729</f>
        <v>10</v>
      </c>
    </row>
    <row r="730" spans="1:14" ht="19.5" customHeight="1" x14ac:dyDescent="0.2">
      <c r="A730" s="158" t="s">
        <v>472</v>
      </c>
      <c r="B730" s="170">
        <v>801</v>
      </c>
      <c r="C730" s="151" t="s">
        <v>185</v>
      </c>
      <c r="D730" s="151" t="s">
        <v>202</v>
      </c>
      <c r="E730" s="151" t="s">
        <v>607</v>
      </c>
      <c r="F730" s="151"/>
      <c r="G730" s="155"/>
      <c r="H730" s="156">
        <f>H731</f>
        <v>10</v>
      </c>
      <c r="I730" s="156">
        <f>I731</f>
        <v>0</v>
      </c>
      <c r="J730" s="156">
        <f t="shared" si="408"/>
        <v>10</v>
      </c>
      <c r="K730" s="156">
        <f>K731</f>
        <v>0</v>
      </c>
      <c r="L730" s="156">
        <f>L731</f>
        <v>10</v>
      </c>
      <c r="M730" s="156">
        <f t="shared" ref="M730:N730" si="412">M731</f>
        <v>-10</v>
      </c>
      <c r="N730" s="156">
        <f t="shared" si="412"/>
        <v>0</v>
      </c>
    </row>
    <row r="731" spans="1:14" ht="19.5" customHeight="1" x14ac:dyDescent="0.2">
      <c r="A731" s="158" t="s">
        <v>121</v>
      </c>
      <c r="B731" s="170">
        <v>801</v>
      </c>
      <c r="C731" s="151" t="s">
        <v>185</v>
      </c>
      <c r="D731" s="151" t="s">
        <v>202</v>
      </c>
      <c r="E731" s="151" t="s">
        <v>607</v>
      </c>
      <c r="F731" s="151" t="s">
        <v>94</v>
      </c>
      <c r="G731" s="155"/>
      <c r="H731" s="156">
        <v>10</v>
      </c>
      <c r="I731" s="156">
        <v>0</v>
      </c>
      <c r="J731" s="156">
        <f t="shared" si="408"/>
        <v>10</v>
      </c>
      <c r="K731" s="156">
        <v>0</v>
      </c>
      <c r="L731" s="156">
        <v>10</v>
      </c>
      <c r="M731" s="156">
        <v>-10</v>
      </c>
      <c r="N731" s="156">
        <f>L731+M731</f>
        <v>0</v>
      </c>
    </row>
    <row r="732" spans="1:14" ht="29.25" customHeight="1" x14ac:dyDescent="0.2">
      <c r="A732" s="158" t="s">
        <v>483</v>
      </c>
      <c r="B732" s="170">
        <v>801</v>
      </c>
      <c r="C732" s="151" t="s">
        <v>185</v>
      </c>
      <c r="D732" s="151" t="s">
        <v>202</v>
      </c>
      <c r="E732" s="151" t="s">
        <v>671</v>
      </c>
      <c r="F732" s="151"/>
      <c r="G732" s="155"/>
      <c r="H732" s="156">
        <f>H734</f>
        <v>50</v>
      </c>
      <c r="I732" s="156">
        <f>I734</f>
        <v>0</v>
      </c>
      <c r="J732" s="156">
        <f t="shared" si="408"/>
        <v>50</v>
      </c>
      <c r="K732" s="156">
        <f>K734+K733</f>
        <v>0</v>
      </c>
      <c r="L732" s="156">
        <f>L734+L733</f>
        <v>50</v>
      </c>
      <c r="M732" s="156">
        <f t="shared" ref="M732:N732" si="413">M734+M733</f>
        <v>-40</v>
      </c>
      <c r="N732" s="156">
        <f t="shared" si="413"/>
        <v>10</v>
      </c>
    </row>
    <row r="733" spans="1:14" ht="19.5" hidden="1" customHeight="1" x14ac:dyDescent="0.2">
      <c r="A733" s="158" t="s">
        <v>97</v>
      </c>
      <c r="B733" s="170">
        <v>801</v>
      </c>
      <c r="C733" s="151" t="s">
        <v>185</v>
      </c>
      <c r="D733" s="151" t="s">
        <v>202</v>
      </c>
      <c r="E733" s="151" t="s">
        <v>671</v>
      </c>
      <c r="F733" s="151" t="s">
        <v>98</v>
      </c>
      <c r="G733" s="155"/>
      <c r="H733" s="156"/>
      <c r="I733" s="156"/>
      <c r="J733" s="156"/>
      <c r="K733" s="156">
        <v>7.5</v>
      </c>
      <c r="L733" s="156">
        <v>0</v>
      </c>
      <c r="M733" s="156"/>
      <c r="N733" s="156">
        <v>0</v>
      </c>
    </row>
    <row r="734" spans="1:14" ht="19.5" customHeight="1" x14ac:dyDescent="0.2">
      <c r="A734" s="158" t="s">
        <v>93</v>
      </c>
      <c r="B734" s="170">
        <v>801</v>
      </c>
      <c r="C734" s="151" t="s">
        <v>185</v>
      </c>
      <c r="D734" s="151" t="s">
        <v>202</v>
      </c>
      <c r="E734" s="151" t="s">
        <v>671</v>
      </c>
      <c r="F734" s="151" t="s">
        <v>94</v>
      </c>
      <c r="G734" s="155"/>
      <c r="H734" s="156">
        <v>50</v>
      </c>
      <c r="I734" s="156">
        <v>0</v>
      </c>
      <c r="J734" s="156">
        <f t="shared" si="408"/>
        <v>50</v>
      </c>
      <c r="K734" s="156">
        <v>-7.5</v>
      </c>
      <c r="L734" s="156">
        <v>50</v>
      </c>
      <c r="M734" s="156">
        <v>-40</v>
      </c>
      <c r="N734" s="156">
        <f>L734+M734</f>
        <v>10</v>
      </c>
    </row>
    <row r="735" spans="1:14" ht="19.5" customHeight="1" x14ac:dyDescent="0.2">
      <c r="A735" s="158" t="s">
        <v>479</v>
      </c>
      <c r="B735" s="170">
        <v>801</v>
      </c>
      <c r="C735" s="151" t="s">
        <v>185</v>
      </c>
      <c r="D735" s="151" t="s">
        <v>202</v>
      </c>
      <c r="E735" s="151" t="s">
        <v>720</v>
      </c>
      <c r="F735" s="151"/>
      <c r="G735" s="219">
        <f>G738+G740+G741</f>
        <v>0</v>
      </c>
      <c r="H735" s="174">
        <f>H736+H737+H738+H740+H741+H739</f>
        <v>7192</v>
      </c>
      <c r="I735" s="174">
        <f>I736+I737+I738+I740+I741+I739</f>
        <v>1484.8999999999996</v>
      </c>
      <c r="J735" s="174">
        <f>J736+J737+J738+J740+J741+J739</f>
        <v>8676.9</v>
      </c>
      <c r="K735" s="174">
        <f>K736+K737+K738+K740+K741+K739+K742</f>
        <v>9.9999999999909051E-3</v>
      </c>
      <c r="L735" s="174">
        <f>L736+L737+L739+L740+L741</f>
        <v>8814</v>
      </c>
      <c r="M735" s="174">
        <f t="shared" ref="M735:N735" si="414">M736+M737+M739+M740+M741</f>
        <v>381</v>
      </c>
      <c r="N735" s="174">
        <f t="shared" si="414"/>
        <v>9195</v>
      </c>
    </row>
    <row r="736" spans="1:14" ht="30.75" customHeight="1" x14ac:dyDescent="0.2">
      <c r="A736" s="206" t="s">
        <v>749</v>
      </c>
      <c r="B736" s="170">
        <v>801</v>
      </c>
      <c r="C736" s="151" t="s">
        <v>185</v>
      </c>
      <c r="D736" s="151" t="s">
        <v>202</v>
      </c>
      <c r="E736" s="151" t="s">
        <v>720</v>
      </c>
      <c r="F736" s="151" t="s">
        <v>686</v>
      </c>
      <c r="G736" s="204"/>
      <c r="H736" s="156">
        <v>0</v>
      </c>
      <c r="I736" s="156">
        <v>6334.5</v>
      </c>
      <c r="J736" s="156">
        <f t="shared" ref="J736:J741" si="415">H736+I736</f>
        <v>6334.5</v>
      </c>
      <c r="K736" s="156">
        <v>0.05</v>
      </c>
      <c r="L736" s="156">
        <v>6144</v>
      </c>
      <c r="M736" s="156">
        <v>666</v>
      </c>
      <c r="N736" s="156">
        <f>L736+M736</f>
        <v>6810</v>
      </c>
    </row>
    <row r="737" spans="1:14" ht="32.25" customHeight="1" x14ac:dyDescent="0.2">
      <c r="A737" s="206" t="s">
        <v>752</v>
      </c>
      <c r="B737" s="170">
        <v>801</v>
      </c>
      <c r="C737" s="151" t="s">
        <v>185</v>
      </c>
      <c r="D737" s="151" t="s">
        <v>202</v>
      </c>
      <c r="E737" s="151" t="s">
        <v>720</v>
      </c>
      <c r="F737" s="151" t="s">
        <v>751</v>
      </c>
      <c r="G737" s="204"/>
      <c r="H737" s="156">
        <v>0</v>
      </c>
      <c r="I737" s="156">
        <v>1782.4</v>
      </c>
      <c r="J737" s="156">
        <f t="shared" si="415"/>
        <v>1782.4</v>
      </c>
      <c r="K737" s="156">
        <v>-0.04</v>
      </c>
      <c r="L737" s="156">
        <v>1856</v>
      </c>
      <c r="M737" s="156">
        <v>201</v>
      </c>
      <c r="N737" s="156">
        <f t="shared" ref="N737:N741" si="416">L737+M737</f>
        <v>2057</v>
      </c>
    </row>
    <row r="738" spans="1:14" ht="18.75" hidden="1" customHeight="1" x14ac:dyDescent="0.2">
      <c r="A738" s="225" t="s">
        <v>759</v>
      </c>
      <c r="B738" s="170">
        <v>801</v>
      </c>
      <c r="C738" s="151" t="s">
        <v>185</v>
      </c>
      <c r="D738" s="151" t="s">
        <v>202</v>
      </c>
      <c r="E738" s="151" t="s">
        <v>720</v>
      </c>
      <c r="F738" s="151" t="s">
        <v>96</v>
      </c>
      <c r="G738" s="155"/>
      <c r="H738" s="156">
        <v>6632</v>
      </c>
      <c r="I738" s="156">
        <v>-6632</v>
      </c>
      <c r="J738" s="156">
        <f t="shared" si="415"/>
        <v>0</v>
      </c>
      <c r="K738" s="156">
        <v>0</v>
      </c>
      <c r="L738" s="156">
        <f>I738+J738</f>
        <v>-6632</v>
      </c>
      <c r="M738" s="156">
        <v>0</v>
      </c>
      <c r="N738" s="156">
        <f t="shared" si="416"/>
        <v>-6632</v>
      </c>
    </row>
    <row r="739" spans="1:14" ht="18.75" customHeight="1" x14ac:dyDescent="0.2">
      <c r="A739" s="158" t="s">
        <v>93</v>
      </c>
      <c r="B739" s="170">
        <v>801</v>
      </c>
      <c r="C739" s="151" t="s">
        <v>185</v>
      </c>
      <c r="D739" s="151" t="s">
        <v>202</v>
      </c>
      <c r="E739" s="151" t="s">
        <v>720</v>
      </c>
      <c r="F739" s="151" t="s">
        <v>94</v>
      </c>
      <c r="G739" s="155"/>
      <c r="H739" s="156">
        <v>0</v>
      </c>
      <c r="I739" s="156">
        <v>200</v>
      </c>
      <c r="J739" s="156">
        <f t="shared" si="415"/>
        <v>200</v>
      </c>
      <c r="K739" s="156">
        <v>0</v>
      </c>
      <c r="L739" s="156">
        <v>328</v>
      </c>
      <c r="M739" s="156">
        <v>0</v>
      </c>
      <c r="N739" s="156">
        <f t="shared" si="416"/>
        <v>328</v>
      </c>
    </row>
    <row r="740" spans="1:14" ht="18.75" customHeight="1" x14ac:dyDescent="0.2">
      <c r="A740" s="158" t="s">
        <v>103</v>
      </c>
      <c r="B740" s="170">
        <v>801</v>
      </c>
      <c r="C740" s="151" t="s">
        <v>185</v>
      </c>
      <c r="D740" s="151" t="s">
        <v>202</v>
      </c>
      <c r="E740" s="151" t="s">
        <v>720</v>
      </c>
      <c r="F740" s="151" t="s">
        <v>104</v>
      </c>
      <c r="G740" s="155"/>
      <c r="H740" s="156">
        <v>336</v>
      </c>
      <c r="I740" s="156">
        <v>0</v>
      </c>
      <c r="J740" s="156">
        <f t="shared" si="415"/>
        <v>336</v>
      </c>
      <c r="K740" s="156">
        <v>-150</v>
      </c>
      <c r="L740" s="156">
        <v>336</v>
      </c>
      <c r="M740" s="156">
        <v>-336</v>
      </c>
      <c r="N740" s="156">
        <f t="shared" si="416"/>
        <v>0</v>
      </c>
    </row>
    <row r="741" spans="1:14" ht="18.75" customHeight="1" x14ac:dyDescent="0.2">
      <c r="A741" s="158" t="s">
        <v>105</v>
      </c>
      <c r="B741" s="170">
        <v>801</v>
      </c>
      <c r="C741" s="151" t="s">
        <v>185</v>
      </c>
      <c r="D741" s="151" t="s">
        <v>202</v>
      </c>
      <c r="E741" s="151" t="s">
        <v>720</v>
      </c>
      <c r="F741" s="151" t="s">
        <v>106</v>
      </c>
      <c r="G741" s="155"/>
      <c r="H741" s="156">
        <v>224</v>
      </c>
      <c r="I741" s="156">
        <v>-200</v>
      </c>
      <c r="J741" s="156">
        <f t="shared" si="415"/>
        <v>24</v>
      </c>
      <c r="K741" s="156">
        <v>0</v>
      </c>
      <c r="L741" s="156">
        <v>150</v>
      </c>
      <c r="M741" s="156">
        <v>-150</v>
      </c>
      <c r="N741" s="156">
        <f t="shared" si="416"/>
        <v>0</v>
      </c>
    </row>
    <row r="742" spans="1:14" ht="18.75" hidden="1" customHeight="1" x14ac:dyDescent="0.2">
      <c r="A742" s="158" t="s">
        <v>772</v>
      </c>
      <c r="B742" s="170">
        <v>801</v>
      </c>
      <c r="C742" s="151" t="s">
        <v>185</v>
      </c>
      <c r="D742" s="151" t="s">
        <v>202</v>
      </c>
      <c r="E742" s="151" t="s">
        <v>720</v>
      </c>
      <c r="F742" s="151" t="s">
        <v>757</v>
      </c>
      <c r="G742" s="155"/>
      <c r="H742" s="156">
        <v>224</v>
      </c>
      <c r="I742" s="156">
        <v>-200</v>
      </c>
      <c r="J742" s="156">
        <v>0</v>
      </c>
      <c r="K742" s="156">
        <v>150</v>
      </c>
      <c r="L742" s="156">
        <v>0</v>
      </c>
      <c r="M742" s="156"/>
      <c r="N742" s="156">
        <v>0</v>
      </c>
    </row>
    <row r="743" spans="1:14" ht="18.75" customHeight="1" x14ac:dyDescent="0.2">
      <c r="A743" s="158" t="s">
        <v>745</v>
      </c>
      <c r="B743" s="170">
        <v>801</v>
      </c>
      <c r="C743" s="151" t="s">
        <v>185</v>
      </c>
      <c r="D743" s="151" t="s">
        <v>202</v>
      </c>
      <c r="E743" s="151" t="s">
        <v>744</v>
      </c>
      <c r="F743" s="151"/>
      <c r="G743" s="155"/>
      <c r="H743" s="174">
        <f>H744+H745+H746+H747+H749</f>
        <v>2447</v>
      </c>
      <c r="I743" s="174">
        <f>I744+I745+I746+I747+I749</f>
        <v>-1.1368683772161603E-13</v>
      </c>
      <c r="J743" s="174">
        <f>H743+I743</f>
        <v>2447</v>
      </c>
      <c r="K743" s="174">
        <f>K744+K745+K746+K747+K749+K748+K750</f>
        <v>500</v>
      </c>
      <c r="L743" s="174">
        <f>L744+L746+L747+L749+L750</f>
        <v>2410</v>
      </c>
      <c r="M743" s="174">
        <f t="shared" ref="M743:N743" si="417">M744+M746+M747+M749+M750</f>
        <v>-695</v>
      </c>
      <c r="N743" s="174">
        <f t="shared" si="417"/>
        <v>1715</v>
      </c>
    </row>
    <row r="744" spans="1:14" ht="18.75" customHeight="1" x14ac:dyDescent="0.2">
      <c r="A744" s="206" t="s">
        <v>749</v>
      </c>
      <c r="B744" s="170">
        <v>801</v>
      </c>
      <c r="C744" s="151" t="s">
        <v>185</v>
      </c>
      <c r="D744" s="151" t="s">
        <v>202</v>
      </c>
      <c r="E744" s="151" t="s">
        <v>744</v>
      </c>
      <c r="F744" s="151" t="s">
        <v>686</v>
      </c>
      <c r="G744" s="155"/>
      <c r="H744" s="156">
        <v>0</v>
      </c>
      <c r="I744" s="156">
        <v>1034.5999999999999</v>
      </c>
      <c r="J744" s="156">
        <f>H744+I744</f>
        <v>1034.5999999999999</v>
      </c>
      <c r="K744" s="156">
        <v>-0.04</v>
      </c>
      <c r="L744" s="156">
        <v>875</v>
      </c>
      <c r="M744" s="156">
        <v>28</v>
      </c>
      <c r="N744" s="156">
        <f>L744+M744</f>
        <v>903</v>
      </c>
    </row>
    <row r="745" spans="1:14" ht="18.75" hidden="1" customHeight="1" x14ac:dyDescent="0.2">
      <c r="A745" s="225" t="s">
        <v>759</v>
      </c>
      <c r="B745" s="170">
        <v>801</v>
      </c>
      <c r="C745" s="151" t="s">
        <v>185</v>
      </c>
      <c r="D745" s="151" t="s">
        <v>202</v>
      </c>
      <c r="E745" s="151" t="s">
        <v>744</v>
      </c>
      <c r="F745" s="151" t="s">
        <v>96</v>
      </c>
      <c r="G745" s="155"/>
      <c r="H745" s="156">
        <v>1347</v>
      </c>
      <c r="I745" s="156">
        <v>-1347</v>
      </c>
      <c r="J745" s="156">
        <f>H745+I745</f>
        <v>0</v>
      </c>
      <c r="K745" s="156">
        <v>0</v>
      </c>
      <c r="L745" s="156">
        <f>I745+J745</f>
        <v>-1347</v>
      </c>
      <c r="M745" s="156">
        <v>0</v>
      </c>
      <c r="N745" s="156">
        <f t="shared" ref="N745:N750" si="418">L745+M745</f>
        <v>-1347</v>
      </c>
    </row>
    <row r="746" spans="1:14" ht="32.25" customHeight="1" x14ac:dyDescent="0.2">
      <c r="A746" s="206" t="s">
        <v>752</v>
      </c>
      <c r="B746" s="170">
        <v>801</v>
      </c>
      <c r="C746" s="151" t="s">
        <v>185</v>
      </c>
      <c r="D746" s="151" t="s">
        <v>202</v>
      </c>
      <c r="E746" s="151" t="s">
        <v>744</v>
      </c>
      <c r="F746" s="207" t="s">
        <v>751</v>
      </c>
      <c r="G746" s="155"/>
      <c r="H746" s="156">
        <v>0</v>
      </c>
      <c r="I746" s="156">
        <v>312.39999999999998</v>
      </c>
      <c r="J746" s="156">
        <f>H746+I746</f>
        <v>312.39999999999998</v>
      </c>
      <c r="K746" s="156">
        <v>0.04</v>
      </c>
      <c r="L746" s="156">
        <v>265</v>
      </c>
      <c r="M746" s="156">
        <v>8</v>
      </c>
      <c r="N746" s="156">
        <f t="shared" si="418"/>
        <v>273</v>
      </c>
    </row>
    <row r="747" spans="1:14" ht="16.5" customHeight="1" x14ac:dyDescent="0.2">
      <c r="A747" s="158" t="s">
        <v>99</v>
      </c>
      <c r="B747" s="170">
        <v>801</v>
      </c>
      <c r="C747" s="151" t="s">
        <v>185</v>
      </c>
      <c r="D747" s="151" t="s">
        <v>202</v>
      </c>
      <c r="E747" s="151" t="s">
        <v>744</v>
      </c>
      <c r="F747" s="151" t="s">
        <v>100</v>
      </c>
      <c r="G747" s="155"/>
      <c r="H747" s="156">
        <v>196</v>
      </c>
      <c r="I747" s="156">
        <v>0</v>
      </c>
      <c r="J747" s="156">
        <f>H747+I747</f>
        <v>196</v>
      </c>
      <c r="K747" s="156">
        <v>0</v>
      </c>
      <c r="L747" s="156">
        <v>190</v>
      </c>
      <c r="M747" s="156">
        <v>-140</v>
      </c>
      <c r="N747" s="156">
        <f t="shared" si="418"/>
        <v>50</v>
      </c>
    </row>
    <row r="748" spans="1:14" ht="16.5" hidden="1" customHeight="1" x14ac:dyDescent="0.2">
      <c r="A748" s="158" t="s">
        <v>773</v>
      </c>
      <c r="B748" s="170">
        <v>801</v>
      </c>
      <c r="C748" s="151" t="s">
        <v>185</v>
      </c>
      <c r="D748" s="151" t="s">
        <v>202</v>
      </c>
      <c r="E748" s="151" t="s">
        <v>744</v>
      </c>
      <c r="F748" s="151" t="s">
        <v>102</v>
      </c>
      <c r="G748" s="155"/>
      <c r="H748" s="156"/>
      <c r="I748" s="156"/>
      <c r="J748" s="156"/>
      <c r="K748" s="156">
        <v>21.1</v>
      </c>
      <c r="L748" s="156">
        <v>0</v>
      </c>
      <c r="M748" s="156">
        <v>0</v>
      </c>
      <c r="N748" s="156">
        <f t="shared" si="418"/>
        <v>0</v>
      </c>
    </row>
    <row r="749" spans="1:14" ht="16.5" customHeight="1" x14ac:dyDescent="0.2">
      <c r="A749" s="158" t="s">
        <v>93</v>
      </c>
      <c r="B749" s="170">
        <v>801</v>
      </c>
      <c r="C749" s="151" t="s">
        <v>185</v>
      </c>
      <c r="D749" s="151" t="s">
        <v>202</v>
      </c>
      <c r="E749" s="151" t="s">
        <v>744</v>
      </c>
      <c r="F749" s="151" t="s">
        <v>94</v>
      </c>
      <c r="G749" s="155"/>
      <c r="H749" s="156">
        <v>904</v>
      </c>
      <c r="I749" s="156">
        <v>0</v>
      </c>
      <c r="J749" s="156">
        <f>H749+I749</f>
        <v>904</v>
      </c>
      <c r="K749" s="156">
        <v>298.89999999999998</v>
      </c>
      <c r="L749" s="156">
        <v>900</v>
      </c>
      <c r="M749" s="156">
        <v>-411</v>
      </c>
      <c r="N749" s="156">
        <f t="shared" si="418"/>
        <v>489</v>
      </c>
    </row>
    <row r="750" spans="1:14" ht="16.5" customHeight="1" x14ac:dyDescent="0.2">
      <c r="A750" s="158" t="s">
        <v>103</v>
      </c>
      <c r="B750" s="170">
        <v>801</v>
      </c>
      <c r="C750" s="151" t="s">
        <v>185</v>
      </c>
      <c r="D750" s="151" t="s">
        <v>202</v>
      </c>
      <c r="E750" s="151" t="s">
        <v>744</v>
      </c>
      <c r="F750" s="151" t="s">
        <v>104</v>
      </c>
      <c r="G750" s="155"/>
      <c r="H750" s="156">
        <v>904</v>
      </c>
      <c r="I750" s="156">
        <v>0</v>
      </c>
      <c r="J750" s="156">
        <v>0</v>
      </c>
      <c r="K750" s="156">
        <v>180</v>
      </c>
      <c r="L750" s="156">
        <v>180</v>
      </c>
      <c r="M750" s="156">
        <v>-180</v>
      </c>
      <c r="N750" s="156">
        <f t="shared" si="418"/>
        <v>0</v>
      </c>
    </row>
    <row r="751" spans="1:14" ht="28.5" customHeight="1" x14ac:dyDescent="0.2">
      <c r="A751" s="158" t="s">
        <v>839</v>
      </c>
      <c r="B751" s="170">
        <v>801</v>
      </c>
      <c r="C751" s="151" t="s">
        <v>185</v>
      </c>
      <c r="D751" s="151" t="s">
        <v>202</v>
      </c>
      <c r="E751" s="151" t="s">
        <v>602</v>
      </c>
      <c r="F751" s="151"/>
      <c r="G751" s="219">
        <f>G752+G756</f>
        <v>0</v>
      </c>
      <c r="H751" s="156">
        <f t="shared" ref="H751:N751" si="419">H752+H755</f>
        <v>658.5</v>
      </c>
      <c r="I751" s="156">
        <f t="shared" si="419"/>
        <v>0</v>
      </c>
      <c r="J751" s="156">
        <f t="shared" si="419"/>
        <v>658.5</v>
      </c>
      <c r="K751" s="156">
        <f t="shared" si="419"/>
        <v>0</v>
      </c>
      <c r="L751" s="156">
        <f t="shared" si="419"/>
        <v>654.5</v>
      </c>
      <c r="M751" s="156">
        <f t="shared" si="419"/>
        <v>115.9</v>
      </c>
      <c r="N751" s="156">
        <f t="shared" si="419"/>
        <v>770.4</v>
      </c>
    </row>
    <row r="752" spans="1:14" ht="18" customHeight="1" x14ac:dyDescent="0.2">
      <c r="A752" s="158" t="s">
        <v>663</v>
      </c>
      <c r="B752" s="170">
        <v>801</v>
      </c>
      <c r="C752" s="151" t="s">
        <v>185</v>
      </c>
      <c r="D752" s="151" t="s">
        <v>202</v>
      </c>
      <c r="E752" s="151" t="s">
        <v>722</v>
      </c>
      <c r="F752" s="151"/>
      <c r="G752" s="155"/>
      <c r="H752" s="156">
        <f>H753+H754</f>
        <v>535.6</v>
      </c>
      <c r="I752" s="156">
        <f>I753+I754</f>
        <v>0</v>
      </c>
      <c r="J752" s="156">
        <f>H752+I752</f>
        <v>535.6</v>
      </c>
      <c r="K752" s="156">
        <f>K753+K754</f>
        <v>0</v>
      </c>
      <c r="L752" s="156">
        <f>L753+L754</f>
        <v>436.6</v>
      </c>
      <c r="M752" s="156">
        <f t="shared" ref="M752:N752" si="420">M753+M754</f>
        <v>168.8</v>
      </c>
      <c r="N752" s="156">
        <f t="shared" si="420"/>
        <v>605.4</v>
      </c>
    </row>
    <row r="753" spans="1:14" ht="18" customHeight="1" x14ac:dyDescent="0.2">
      <c r="A753" s="225" t="s">
        <v>759</v>
      </c>
      <c r="B753" s="170">
        <v>801</v>
      </c>
      <c r="C753" s="151" t="s">
        <v>185</v>
      </c>
      <c r="D753" s="151" t="s">
        <v>202</v>
      </c>
      <c r="E753" s="151" t="s">
        <v>722</v>
      </c>
      <c r="F753" s="226" t="s">
        <v>96</v>
      </c>
      <c r="G753" s="155"/>
      <c r="H753" s="156">
        <v>535.6</v>
      </c>
      <c r="I753" s="156">
        <v>-34.1</v>
      </c>
      <c r="J753" s="156">
        <f>H753+I753</f>
        <v>501.5</v>
      </c>
      <c r="K753" s="156">
        <v>0.09</v>
      </c>
      <c r="L753" s="156">
        <v>436.6</v>
      </c>
      <c r="M753" s="156">
        <v>65.400000000000006</v>
      </c>
      <c r="N753" s="156">
        <f>L753+M753</f>
        <v>502</v>
      </c>
    </row>
    <row r="754" spans="1:14" ht="29.25" customHeight="1" x14ac:dyDescent="0.2">
      <c r="A754" s="206" t="s">
        <v>750</v>
      </c>
      <c r="B754" s="170">
        <v>801</v>
      </c>
      <c r="C754" s="151" t="s">
        <v>185</v>
      </c>
      <c r="D754" s="151" t="s">
        <v>202</v>
      </c>
      <c r="E754" s="151" t="s">
        <v>722</v>
      </c>
      <c r="F754" s="151" t="s">
        <v>748</v>
      </c>
      <c r="G754" s="155"/>
      <c r="H754" s="156">
        <v>0</v>
      </c>
      <c r="I754" s="156">
        <v>34.1</v>
      </c>
      <c r="J754" s="156">
        <f>H754+I754</f>
        <v>34.1</v>
      </c>
      <c r="K754" s="156">
        <v>-0.09</v>
      </c>
      <c r="L754" s="156">
        <v>0</v>
      </c>
      <c r="M754" s="156">
        <v>103.4</v>
      </c>
      <c r="N754" s="156">
        <f>L754+M754</f>
        <v>103.4</v>
      </c>
    </row>
    <row r="755" spans="1:14" ht="19.5" customHeight="1" x14ac:dyDescent="0.2">
      <c r="A755" s="229" t="s">
        <v>663</v>
      </c>
      <c r="B755" s="170">
        <v>801</v>
      </c>
      <c r="C755" s="151" t="s">
        <v>185</v>
      </c>
      <c r="D755" s="151" t="s">
        <v>202</v>
      </c>
      <c r="E755" s="151" t="s">
        <v>724</v>
      </c>
      <c r="F755" s="151"/>
      <c r="G755" s="155"/>
      <c r="H755" s="156">
        <f>H756+H758</f>
        <v>122.9</v>
      </c>
      <c r="I755" s="156">
        <f>I756+I758</f>
        <v>0</v>
      </c>
      <c r="J755" s="156">
        <f>J756+J758</f>
        <v>122.9</v>
      </c>
      <c r="K755" s="156">
        <f>K756+K758</f>
        <v>0</v>
      </c>
      <c r="L755" s="156">
        <f>L756+L758+L757+L759</f>
        <v>217.9</v>
      </c>
      <c r="M755" s="156">
        <f>M756+M758+M757+M759</f>
        <v>-52.900000000000006</v>
      </c>
      <c r="N755" s="156">
        <f t="shared" ref="N755" si="421">N756+N758+N757+N759</f>
        <v>165</v>
      </c>
    </row>
    <row r="756" spans="1:14" ht="20.25" customHeight="1" x14ac:dyDescent="0.2">
      <c r="A756" s="225" t="s">
        <v>759</v>
      </c>
      <c r="B756" s="170">
        <v>801</v>
      </c>
      <c r="C756" s="151" t="s">
        <v>185</v>
      </c>
      <c r="D756" s="151" t="s">
        <v>202</v>
      </c>
      <c r="E756" s="151" t="s">
        <v>724</v>
      </c>
      <c r="F756" s="151" t="s">
        <v>96</v>
      </c>
      <c r="G756" s="155"/>
      <c r="H756" s="156">
        <v>122.9</v>
      </c>
      <c r="I756" s="156">
        <v>-122.9</v>
      </c>
      <c r="J756" s="156">
        <f t="shared" ref="J756:J766" si="422">H756+I756</f>
        <v>0</v>
      </c>
      <c r="K756" s="156">
        <v>0</v>
      </c>
      <c r="L756" s="156">
        <v>0</v>
      </c>
      <c r="M756" s="156">
        <f>49.8+56.6</f>
        <v>106.4</v>
      </c>
      <c r="N756" s="156">
        <f>L756+M756</f>
        <v>106.4</v>
      </c>
    </row>
    <row r="757" spans="1:14" ht="20.25" customHeight="1" x14ac:dyDescent="0.2">
      <c r="A757" s="158" t="s">
        <v>97</v>
      </c>
      <c r="B757" s="170">
        <v>801</v>
      </c>
      <c r="C757" s="151" t="s">
        <v>185</v>
      </c>
      <c r="D757" s="151" t="s">
        <v>202</v>
      </c>
      <c r="E757" s="151" t="s">
        <v>724</v>
      </c>
      <c r="F757" s="151" t="s">
        <v>98</v>
      </c>
      <c r="G757" s="155"/>
      <c r="H757" s="156"/>
      <c r="I757" s="156"/>
      <c r="J757" s="156"/>
      <c r="K757" s="156"/>
      <c r="L757" s="156">
        <v>0</v>
      </c>
      <c r="M757" s="156"/>
      <c r="N757" s="156">
        <f t="shared" ref="N757:N759" si="423">L757+M757</f>
        <v>0</v>
      </c>
    </row>
    <row r="758" spans="1:14" ht="35.25" customHeight="1" x14ac:dyDescent="0.2">
      <c r="A758" s="206" t="s">
        <v>750</v>
      </c>
      <c r="B758" s="170">
        <v>801</v>
      </c>
      <c r="C758" s="151" t="s">
        <v>185</v>
      </c>
      <c r="D758" s="151" t="s">
        <v>202</v>
      </c>
      <c r="E758" s="151" t="s">
        <v>724</v>
      </c>
      <c r="F758" s="151" t="s">
        <v>748</v>
      </c>
      <c r="G758" s="155"/>
      <c r="H758" s="156">
        <v>0</v>
      </c>
      <c r="I758" s="156">
        <v>122.9</v>
      </c>
      <c r="J758" s="156">
        <f t="shared" si="422"/>
        <v>122.9</v>
      </c>
      <c r="K758" s="156">
        <v>0</v>
      </c>
      <c r="L758" s="156">
        <v>217.9</v>
      </c>
      <c r="M758" s="156">
        <v>-169.3</v>
      </c>
      <c r="N758" s="156">
        <f t="shared" si="423"/>
        <v>48.599999999999994</v>
      </c>
    </row>
    <row r="759" spans="1:14" ht="28.5" customHeight="1" x14ac:dyDescent="0.2">
      <c r="A759" s="158" t="s">
        <v>93</v>
      </c>
      <c r="B759" s="170">
        <v>801</v>
      </c>
      <c r="C759" s="151" t="s">
        <v>185</v>
      </c>
      <c r="D759" s="151" t="s">
        <v>202</v>
      </c>
      <c r="E759" s="151" t="s">
        <v>724</v>
      </c>
      <c r="F759" s="151" t="s">
        <v>94</v>
      </c>
      <c r="G759" s="155"/>
      <c r="H759" s="156"/>
      <c r="I759" s="156"/>
      <c r="J759" s="156"/>
      <c r="K759" s="156"/>
      <c r="L759" s="156">
        <v>0</v>
      </c>
      <c r="M759" s="156">
        <v>10</v>
      </c>
      <c r="N759" s="156">
        <f t="shared" si="423"/>
        <v>10</v>
      </c>
    </row>
    <row r="760" spans="1:14" ht="31.5" customHeight="1" x14ac:dyDescent="0.2">
      <c r="A760" s="158" t="s">
        <v>662</v>
      </c>
      <c r="B760" s="170">
        <v>801</v>
      </c>
      <c r="C760" s="151" t="s">
        <v>185</v>
      </c>
      <c r="D760" s="151" t="s">
        <v>202</v>
      </c>
      <c r="E760" s="151" t="s">
        <v>661</v>
      </c>
      <c r="F760" s="151"/>
      <c r="G760" s="155"/>
      <c r="H760" s="156">
        <f>H761</f>
        <v>41.2</v>
      </c>
      <c r="I760" s="156">
        <f>I761</f>
        <v>0</v>
      </c>
      <c r="J760" s="156">
        <f t="shared" si="422"/>
        <v>41.2</v>
      </c>
      <c r="K760" s="156">
        <f>K761</f>
        <v>0</v>
      </c>
      <c r="L760" s="156">
        <f>L761</f>
        <v>41</v>
      </c>
      <c r="M760" s="156">
        <f t="shared" ref="M760:N760" si="424">M761</f>
        <v>0.3</v>
      </c>
      <c r="N760" s="156">
        <f t="shared" si="424"/>
        <v>41.3</v>
      </c>
    </row>
    <row r="761" spans="1:14" ht="31.5" customHeight="1" x14ac:dyDescent="0.2">
      <c r="A761" s="158" t="s">
        <v>486</v>
      </c>
      <c r="B761" s="170">
        <v>801</v>
      </c>
      <c r="C761" s="151" t="s">
        <v>185</v>
      </c>
      <c r="D761" s="151" t="s">
        <v>202</v>
      </c>
      <c r="E761" s="151" t="s">
        <v>661</v>
      </c>
      <c r="F761" s="151" t="s">
        <v>94</v>
      </c>
      <c r="G761" s="155"/>
      <c r="H761" s="156">
        <v>41.2</v>
      </c>
      <c r="I761" s="156">
        <v>0</v>
      </c>
      <c r="J761" s="156">
        <f t="shared" si="422"/>
        <v>41.2</v>
      </c>
      <c r="K761" s="156">
        <v>0</v>
      </c>
      <c r="L761" s="156">
        <v>41</v>
      </c>
      <c r="M761" s="156">
        <v>0.3</v>
      </c>
      <c r="N761" s="156">
        <f>L761+M761</f>
        <v>41.3</v>
      </c>
    </row>
    <row r="762" spans="1:14" ht="45" customHeight="1" x14ac:dyDescent="0.2">
      <c r="A762" s="158" t="s">
        <v>660</v>
      </c>
      <c r="B762" s="170">
        <v>801</v>
      </c>
      <c r="C762" s="151" t="s">
        <v>185</v>
      </c>
      <c r="D762" s="151" t="s">
        <v>202</v>
      </c>
      <c r="E762" s="151" t="s">
        <v>659</v>
      </c>
      <c r="F762" s="151"/>
      <c r="G762" s="155"/>
      <c r="H762" s="156">
        <f t="shared" ref="H762:N762" si="425">H763</f>
        <v>182.7</v>
      </c>
      <c r="I762" s="156">
        <f t="shared" si="425"/>
        <v>0</v>
      </c>
      <c r="J762" s="156">
        <f t="shared" si="425"/>
        <v>182.7</v>
      </c>
      <c r="K762" s="156">
        <f t="shared" si="425"/>
        <v>0</v>
      </c>
      <c r="L762" s="156">
        <f t="shared" si="425"/>
        <v>182.6</v>
      </c>
      <c r="M762" s="156">
        <f t="shared" si="425"/>
        <v>0</v>
      </c>
      <c r="N762" s="156">
        <f t="shared" si="425"/>
        <v>182.6</v>
      </c>
    </row>
    <row r="763" spans="1:14" ht="18.75" customHeight="1" x14ac:dyDescent="0.2">
      <c r="A763" s="158" t="s">
        <v>760</v>
      </c>
      <c r="B763" s="170">
        <v>801</v>
      </c>
      <c r="C763" s="151" t="s">
        <v>185</v>
      </c>
      <c r="D763" s="151" t="s">
        <v>202</v>
      </c>
      <c r="E763" s="151" t="s">
        <v>659</v>
      </c>
      <c r="F763" s="151"/>
      <c r="G763" s="155"/>
      <c r="H763" s="156">
        <f>H764+H765+H766</f>
        <v>182.7</v>
      </c>
      <c r="I763" s="156">
        <f>I764+I765+I766</f>
        <v>0</v>
      </c>
      <c r="J763" s="156">
        <f t="shared" si="422"/>
        <v>182.7</v>
      </c>
      <c r="K763" s="156">
        <f>K764+K765+K766</f>
        <v>0</v>
      </c>
      <c r="L763" s="156">
        <f>L764+L765</f>
        <v>182.6</v>
      </c>
      <c r="M763" s="156">
        <f t="shared" ref="M763:N763" si="426">M764+M765</f>
        <v>0</v>
      </c>
      <c r="N763" s="156">
        <f t="shared" si="426"/>
        <v>182.6</v>
      </c>
    </row>
    <row r="764" spans="1:14" ht="18.75" customHeight="1" x14ac:dyDescent="0.2">
      <c r="A764" s="225" t="s">
        <v>759</v>
      </c>
      <c r="B764" s="170">
        <v>801</v>
      </c>
      <c r="C764" s="151" t="s">
        <v>185</v>
      </c>
      <c r="D764" s="151" t="s">
        <v>202</v>
      </c>
      <c r="E764" s="151" t="s">
        <v>659</v>
      </c>
      <c r="F764" s="151" t="s">
        <v>96</v>
      </c>
      <c r="G764" s="155"/>
      <c r="H764" s="156">
        <v>0</v>
      </c>
      <c r="I764" s="156">
        <v>172.2</v>
      </c>
      <c r="J764" s="156">
        <f t="shared" si="422"/>
        <v>172.2</v>
      </c>
      <c r="K764" s="156">
        <v>0</v>
      </c>
      <c r="L764" s="156">
        <v>172.2</v>
      </c>
      <c r="M764" s="156">
        <v>0</v>
      </c>
      <c r="N764" s="156">
        <f>L764+M764</f>
        <v>172.2</v>
      </c>
    </row>
    <row r="765" spans="1:14" ht="32.25" customHeight="1" x14ac:dyDescent="0.2">
      <c r="A765" s="206" t="s">
        <v>750</v>
      </c>
      <c r="B765" s="170">
        <v>801</v>
      </c>
      <c r="C765" s="151" t="s">
        <v>185</v>
      </c>
      <c r="D765" s="151" t="s">
        <v>202</v>
      </c>
      <c r="E765" s="151" t="s">
        <v>659</v>
      </c>
      <c r="F765" s="151" t="s">
        <v>748</v>
      </c>
      <c r="G765" s="155"/>
      <c r="H765" s="156">
        <v>0</v>
      </c>
      <c r="I765" s="156">
        <v>10.5</v>
      </c>
      <c r="J765" s="156">
        <f t="shared" si="422"/>
        <v>10.5</v>
      </c>
      <c r="K765" s="156">
        <v>0</v>
      </c>
      <c r="L765" s="156">
        <v>10.4</v>
      </c>
      <c r="M765" s="156">
        <v>0</v>
      </c>
      <c r="N765" s="156">
        <f>L765+M765</f>
        <v>10.4</v>
      </c>
    </row>
    <row r="766" spans="1:14" ht="28.5" hidden="1" customHeight="1" x14ac:dyDescent="0.2">
      <c r="A766" s="158" t="s">
        <v>93</v>
      </c>
      <c r="B766" s="170">
        <v>801</v>
      </c>
      <c r="C766" s="151" t="s">
        <v>185</v>
      </c>
      <c r="D766" s="151" t="s">
        <v>202</v>
      </c>
      <c r="E766" s="151" t="s">
        <v>659</v>
      </c>
      <c r="F766" s="151" t="s">
        <v>94</v>
      </c>
      <c r="G766" s="155"/>
      <c r="H766" s="156">
        <v>182.7</v>
      </c>
      <c r="I766" s="156">
        <v>-182.7</v>
      </c>
      <c r="J766" s="156">
        <f t="shared" si="422"/>
        <v>0</v>
      </c>
      <c r="K766" s="156">
        <v>0</v>
      </c>
      <c r="L766" s="156">
        <f>I766+J766</f>
        <v>-182.7</v>
      </c>
      <c r="M766" s="156"/>
      <c r="N766" s="156">
        <f>J766+K766</f>
        <v>0</v>
      </c>
    </row>
    <row r="767" spans="1:14" s="13" customFormat="1" ht="18.75" customHeight="1" x14ac:dyDescent="0.2">
      <c r="A767" s="235" t="s">
        <v>222</v>
      </c>
      <c r="B767" s="148">
        <v>801</v>
      </c>
      <c r="C767" s="149" t="s">
        <v>189</v>
      </c>
      <c r="D767" s="149"/>
      <c r="E767" s="149"/>
      <c r="F767" s="149"/>
      <c r="G767" s="174">
        <f t="shared" ref="G767:K767" si="427">G774+G810</f>
        <v>0</v>
      </c>
      <c r="H767" s="174">
        <f t="shared" si="427"/>
        <v>3144</v>
      </c>
      <c r="I767" s="174">
        <f t="shared" si="427"/>
        <v>-22</v>
      </c>
      <c r="J767" s="174">
        <f t="shared" si="427"/>
        <v>3122</v>
      </c>
      <c r="K767" s="174">
        <f t="shared" si="427"/>
        <v>-103</v>
      </c>
      <c r="L767" s="174">
        <f>L774+L810</f>
        <v>3413.22</v>
      </c>
      <c r="M767" s="174">
        <f t="shared" ref="M767:N767" si="428">M774+M810</f>
        <v>207.78</v>
      </c>
      <c r="N767" s="174">
        <f t="shared" si="428"/>
        <v>3621</v>
      </c>
    </row>
    <row r="768" spans="1:14" ht="12.75" hidden="1" customHeight="1" x14ac:dyDescent="0.2">
      <c r="A768" s="235" t="s">
        <v>204</v>
      </c>
      <c r="B768" s="148">
        <v>801</v>
      </c>
      <c r="C768" s="149" t="s">
        <v>189</v>
      </c>
      <c r="D768" s="149" t="s">
        <v>187</v>
      </c>
      <c r="E768" s="149"/>
      <c r="F768" s="149"/>
      <c r="G768" s="155"/>
      <c r="H768" s="155"/>
      <c r="I768" s="156" t="e">
        <f t="shared" ref="I768:N770" si="429">I769</f>
        <v>#REF!</v>
      </c>
      <c r="J768" s="156" t="e">
        <f t="shared" si="429"/>
        <v>#REF!</v>
      </c>
      <c r="K768" s="156" t="e">
        <f t="shared" si="429"/>
        <v>#REF!</v>
      </c>
      <c r="L768" s="156" t="e">
        <f t="shared" si="429"/>
        <v>#REF!</v>
      </c>
      <c r="M768" s="156" t="e">
        <f t="shared" si="429"/>
        <v>#REF!</v>
      </c>
      <c r="N768" s="156" t="e">
        <f t="shared" si="429"/>
        <v>#REF!</v>
      </c>
    </row>
    <row r="769" spans="1:14" ht="12.75" hidden="1" customHeight="1" x14ac:dyDescent="0.2">
      <c r="A769" s="158" t="s">
        <v>61</v>
      </c>
      <c r="B769" s="170">
        <v>801</v>
      </c>
      <c r="C769" s="151" t="s">
        <v>189</v>
      </c>
      <c r="D769" s="151" t="s">
        <v>187</v>
      </c>
      <c r="E769" s="151" t="s">
        <v>62</v>
      </c>
      <c r="F769" s="151"/>
      <c r="G769" s="155"/>
      <c r="H769" s="155"/>
      <c r="I769" s="156" t="e">
        <f>I770+I772</f>
        <v>#REF!</v>
      </c>
      <c r="J769" s="156" t="e">
        <f>J770+J772</f>
        <v>#REF!</v>
      </c>
      <c r="K769" s="156" t="e">
        <f>K770+K772</f>
        <v>#REF!</v>
      </c>
      <c r="L769" s="156" t="e">
        <f>L770+L772</f>
        <v>#REF!</v>
      </c>
      <c r="M769" s="156" t="e">
        <f t="shared" ref="M769:N769" si="430">M770+M772</f>
        <v>#REF!</v>
      </c>
      <c r="N769" s="156" t="e">
        <f t="shared" si="430"/>
        <v>#REF!</v>
      </c>
    </row>
    <row r="770" spans="1:14" ht="25.5" hidden="1" customHeight="1" x14ac:dyDescent="0.2">
      <c r="A770" s="158" t="s">
        <v>180</v>
      </c>
      <c r="B770" s="170">
        <v>801</v>
      </c>
      <c r="C770" s="151" t="s">
        <v>189</v>
      </c>
      <c r="D770" s="151" t="s">
        <v>187</v>
      </c>
      <c r="E770" s="151" t="s">
        <v>179</v>
      </c>
      <c r="F770" s="151"/>
      <c r="G770" s="155"/>
      <c r="H770" s="155"/>
      <c r="I770" s="156" t="e">
        <f t="shared" si="429"/>
        <v>#REF!</v>
      </c>
      <c r="J770" s="156" t="e">
        <f t="shared" si="429"/>
        <v>#REF!</v>
      </c>
      <c r="K770" s="156" t="e">
        <f t="shared" si="429"/>
        <v>#REF!</v>
      </c>
      <c r="L770" s="156" t="e">
        <f t="shared" si="429"/>
        <v>#REF!</v>
      </c>
      <c r="M770" s="156" t="e">
        <f t="shared" si="429"/>
        <v>#REF!</v>
      </c>
      <c r="N770" s="156" t="e">
        <f t="shared" si="429"/>
        <v>#REF!</v>
      </c>
    </row>
    <row r="771" spans="1:14" ht="12.75" hidden="1" customHeight="1" x14ac:dyDescent="0.2">
      <c r="A771" s="158" t="s">
        <v>63</v>
      </c>
      <c r="B771" s="170">
        <v>801</v>
      </c>
      <c r="C771" s="151" t="s">
        <v>189</v>
      </c>
      <c r="D771" s="151" t="s">
        <v>187</v>
      </c>
      <c r="E771" s="151" t="s">
        <v>179</v>
      </c>
      <c r="F771" s="151" t="s">
        <v>64</v>
      </c>
      <c r="G771" s="155"/>
      <c r="H771" s="155"/>
      <c r="I771" s="156" t="e">
        <f>#REF!+G771</f>
        <v>#REF!</v>
      </c>
      <c r="J771" s="156" t="e">
        <f>G771+I771</f>
        <v>#REF!</v>
      </c>
      <c r="K771" s="156" t="e">
        <f>H771+I771</f>
        <v>#REF!</v>
      </c>
      <c r="L771" s="156" t="e">
        <f>H771+J771</f>
        <v>#REF!</v>
      </c>
      <c r="M771" s="156" t="e">
        <f t="shared" ref="M771:N771" si="431">I771+K771</f>
        <v>#REF!</v>
      </c>
      <c r="N771" s="156" t="e">
        <f t="shared" si="431"/>
        <v>#REF!</v>
      </c>
    </row>
    <row r="772" spans="1:14" ht="25.5" hidden="1" customHeight="1" x14ac:dyDescent="0.2">
      <c r="A772" s="158" t="s">
        <v>182</v>
      </c>
      <c r="B772" s="170">
        <v>801</v>
      </c>
      <c r="C772" s="151" t="s">
        <v>189</v>
      </c>
      <c r="D772" s="151" t="s">
        <v>187</v>
      </c>
      <c r="E772" s="151" t="s">
        <v>181</v>
      </c>
      <c r="F772" s="151"/>
      <c r="G772" s="155"/>
      <c r="H772" s="155"/>
      <c r="I772" s="156" t="e">
        <f>I773</f>
        <v>#REF!</v>
      </c>
      <c r="J772" s="156" t="e">
        <f>J773</f>
        <v>#REF!</v>
      </c>
      <c r="K772" s="156" t="e">
        <f>K773</f>
        <v>#REF!</v>
      </c>
      <c r="L772" s="156" t="e">
        <f>L773</f>
        <v>#REF!</v>
      </c>
      <c r="M772" s="156" t="e">
        <f t="shared" ref="M772:N772" si="432">M773</f>
        <v>#REF!</v>
      </c>
      <c r="N772" s="156" t="e">
        <f t="shared" si="432"/>
        <v>#REF!</v>
      </c>
    </row>
    <row r="773" spans="1:14" ht="12.75" hidden="1" customHeight="1" x14ac:dyDescent="0.2">
      <c r="A773" s="158" t="s">
        <v>63</v>
      </c>
      <c r="B773" s="170">
        <v>801</v>
      </c>
      <c r="C773" s="151" t="s">
        <v>189</v>
      </c>
      <c r="D773" s="151" t="s">
        <v>187</v>
      </c>
      <c r="E773" s="151" t="s">
        <v>181</v>
      </c>
      <c r="F773" s="151" t="s">
        <v>64</v>
      </c>
      <c r="G773" s="155"/>
      <c r="H773" s="155"/>
      <c r="I773" s="156" t="e">
        <f>#REF!+G773</f>
        <v>#REF!</v>
      </c>
      <c r="J773" s="156" t="e">
        <f>G773+I773</f>
        <v>#REF!</v>
      </c>
      <c r="K773" s="156" t="e">
        <f>H773+I773</f>
        <v>#REF!</v>
      </c>
      <c r="L773" s="156" t="e">
        <f>H773+J773</f>
        <v>#REF!</v>
      </c>
      <c r="M773" s="156" t="e">
        <f t="shared" ref="M773:N773" si="433">I773+K773</f>
        <v>#REF!</v>
      </c>
      <c r="N773" s="156" t="e">
        <f t="shared" si="433"/>
        <v>#REF!</v>
      </c>
    </row>
    <row r="774" spans="1:14" s="13" customFormat="1" ht="30" customHeight="1" x14ac:dyDescent="0.2">
      <c r="A774" s="235" t="s">
        <v>241</v>
      </c>
      <c r="B774" s="148">
        <v>801</v>
      </c>
      <c r="C774" s="149" t="s">
        <v>189</v>
      </c>
      <c r="D774" s="149" t="s">
        <v>205</v>
      </c>
      <c r="E774" s="149"/>
      <c r="F774" s="149"/>
      <c r="G774" s="174">
        <f>G775+G791+G793+G798+G803</f>
        <v>0</v>
      </c>
      <c r="H774" s="174">
        <f>H793+H798+H803+H797</f>
        <v>3126</v>
      </c>
      <c r="I774" s="174">
        <f>I793+I798+I803+I797</f>
        <v>-22</v>
      </c>
      <c r="J774" s="174">
        <f>J793+J798+J803+J797</f>
        <v>3104</v>
      </c>
      <c r="K774" s="174">
        <f>K793+K798+K803+K797+K800</f>
        <v>-103</v>
      </c>
      <c r="L774" s="174">
        <f>L793+L798+L803+L797+L800</f>
        <v>3391</v>
      </c>
      <c r="M774" s="174">
        <f t="shared" ref="M774" si="434">M793+M798+M803+M797+M800</f>
        <v>230</v>
      </c>
      <c r="N774" s="174">
        <f>N793+N798+N803+N797+N800</f>
        <v>3621</v>
      </c>
    </row>
    <row r="775" spans="1:14" ht="36.75" hidden="1" customHeight="1" x14ac:dyDescent="0.2">
      <c r="A775" s="158" t="s">
        <v>822</v>
      </c>
      <c r="B775" s="170">
        <v>801</v>
      </c>
      <c r="C775" s="151" t="s">
        <v>189</v>
      </c>
      <c r="D775" s="151" t="s">
        <v>205</v>
      </c>
      <c r="E775" s="151" t="s">
        <v>461</v>
      </c>
      <c r="F775" s="151"/>
      <c r="G775" s="155"/>
      <c r="H775" s="155"/>
      <c r="I775" s="156">
        <f>I776+I777+I778</f>
        <v>-120</v>
      </c>
      <c r="J775" s="156" t="e">
        <f>J776+J777+J778</f>
        <v>#REF!</v>
      </c>
      <c r="K775" s="156">
        <f>K776+K777+K778</f>
        <v>-120</v>
      </c>
      <c r="L775" s="156" t="e">
        <f>L776+L777+L778</f>
        <v>#REF!</v>
      </c>
      <c r="M775" s="156" t="e">
        <f t="shared" ref="M775:N775" si="435">M776+M777+M778</f>
        <v>#REF!</v>
      </c>
      <c r="N775" s="156" t="e">
        <f t="shared" si="435"/>
        <v>#REF!</v>
      </c>
    </row>
    <row r="776" spans="1:14" ht="27" hidden="1" customHeight="1" x14ac:dyDescent="0.2">
      <c r="A776" s="158" t="s">
        <v>486</v>
      </c>
      <c r="B776" s="170">
        <v>801</v>
      </c>
      <c r="C776" s="151" t="s">
        <v>189</v>
      </c>
      <c r="D776" s="151" t="s">
        <v>205</v>
      </c>
      <c r="E776" s="151" t="s">
        <v>493</v>
      </c>
      <c r="F776" s="151" t="s">
        <v>94</v>
      </c>
      <c r="G776" s="155"/>
      <c r="H776" s="155"/>
      <c r="I776" s="156">
        <v>-10</v>
      </c>
      <c r="J776" s="156" t="e">
        <f>#REF!+I776</f>
        <v>#REF!</v>
      </c>
      <c r="K776" s="156">
        <v>-10</v>
      </c>
      <c r="L776" s="156" t="e">
        <f>#REF!+J776</f>
        <v>#REF!</v>
      </c>
      <c r="M776" s="156" t="e">
        <f>#REF!+K776</f>
        <v>#REF!</v>
      </c>
      <c r="N776" s="156" t="e">
        <f>#REF!+L776</f>
        <v>#REF!</v>
      </c>
    </row>
    <row r="777" spans="1:14" ht="27.75" hidden="1" customHeight="1" x14ac:dyDescent="0.2">
      <c r="A777" s="158" t="s">
        <v>593</v>
      </c>
      <c r="B777" s="170">
        <v>801</v>
      </c>
      <c r="C777" s="151" t="s">
        <v>189</v>
      </c>
      <c r="D777" s="151" t="s">
        <v>205</v>
      </c>
      <c r="E777" s="151" t="s">
        <v>494</v>
      </c>
      <c r="F777" s="151" t="s">
        <v>94</v>
      </c>
      <c r="G777" s="155"/>
      <c r="H777" s="155"/>
      <c r="I777" s="156">
        <v>-10</v>
      </c>
      <c r="J777" s="156" t="e">
        <f>#REF!+I777</f>
        <v>#REF!</v>
      </c>
      <c r="K777" s="156">
        <v>-10</v>
      </c>
      <c r="L777" s="156" t="e">
        <f>#REF!+J777</f>
        <v>#REF!</v>
      </c>
      <c r="M777" s="156" t="e">
        <f>#REF!+K777</f>
        <v>#REF!</v>
      </c>
      <c r="N777" s="156" t="e">
        <f>#REF!+L777</f>
        <v>#REF!</v>
      </c>
    </row>
    <row r="778" spans="1:14" ht="15" hidden="1" x14ac:dyDescent="0.2">
      <c r="A778" s="158" t="s">
        <v>487</v>
      </c>
      <c r="B778" s="170">
        <v>801</v>
      </c>
      <c r="C778" s="151" t="s">
        <v>189</v>
      </c>
      <c r="D778" s="151" t="s">
        <v>205</v>
      </c>
      <c r="E778" s="151" t="s">
        <v>497</v>
      </c>
      <c r="F778" s="151" t="s">
        <v>94</v>
      </c>
      <c r="G778" s="155"/>
      <c r="H778" s="155"/>
      <c r="I778" s="156">
        <v>-100</v>
      </c>
      <c r="J778" s="156" t="e">
        <f>#REF!+I778</f>
        <v>#REF!</v>
      </c>
      <c r="K778" s="156">
        <v>-100</v>
      </c>
      <c r="L778" s="156" t="e">
        <f>#REF!+J778</f>
        <v>#REF!</v>
      </c>
      <c r="M778" s="156" t="e">
        <f>#REF!+K778</f>
        <v>#REF!</v>
      </c>
      <c r="N778" s="156" t="e">
        <f>#REF!+L778</f>
        <v>#REF!</v>
      </c>
    </row>
    <row r="779" spans="1:14" ht="15" hidden="1" x14ac:dyDescent="0.2">
      <c r="A779" s="158" t="s">
        <v>380</v>
      </c>
      <c r="B779" s="170">
        <v>801</v>
      </c>
      <c r="C779" s="151" t="s">
        <v>189</v>
      </c>
      <c r="D779" s="151" t="s">
        <v>205</v>
      </c>
      <c r="E779" s="151" t="s">
        <v>62</v>
      </c>
      <c r="F779" s="151"/>
      <c r="G779" s="155"/>
      <c r="H779" s="155"/>
      <c r="I779" s="156">
        <f>I780+I783+I787+I789+I785</f>
        <v>-120</v>
      </c>
      <c r="J779" s="156">
        <f>J780+J783+J787+J789+J785</f>
        <v>-120</v>
      </c>
      <c r="K779" s="156">
        <f>K780+K783+K787+K789+K785</f>
        <v>-120</v>
      </c>
      <c r="L779" s="156">
        <f>L780+L783+L787+L789+L785</f>
        <v>-120</v>
      </c>
      <c r="M779" s="156">
        <f t="shared" ref="M779:N779" si="436">M780+M783+M787+M789+M785</f>
        <v>-240</v>
      </c>
      <c r="N779" s="156">
        <f t="shared" si="436"/>
        <v>-240</v>
      </c>
    </row>
    <row r="780" spans="1:14" ht="45" hidden="1" x14ac:dyDescent="0.2">
      <c r="A780" s="158" t="s">
        <v>355</v>
      </c>
      <c r="B780" s="148">
        <v>801</v>
      </c>
      <c r="C780" s="151" t="s">
        <v>189</v>
      </c>
      <c r="D780" s="151" t="s">
        <v>205</v>
      </c>
      <c r="E780" s="151" t="s">
        <v>174</v>
      </c>
      <c r="F780" s="151"/>
      <c r="G780" s="155"/>
      <c r="H780" s="155"/>
      <c r="I780" s="156"/>
      <c r="J780" s="156">
        <f>J782+J781</f>
        <v>0</v>
      </c>
      <c r="K780" s="156"/>
      <c r="L780" s="156">
        <f>L782+L781</f>
        <v>0</v>
      </c>
      <c r="M780" s="156">
        <f t="shared" ref="M780:N780" si="437">M782+M781</f>
        <v>0</v>
      </c>
      <c r="N780" s="156">
        <f t="shared" si="437"/>
        <v>0</v>
      </c>
    </row>
    <row r="781" spans="1:14" ht="15" hidden="1" x14ac:dyDescent="0.2">
      <c r="A781" s="158" t="s">
        <v>93</v>
      </c>
      <c r="B781" s="170">
        <v>801</v>
      </c>
      <c r="C781" s="151" t="s">
        <v>189</v>
      </c>
      <c r="D781" s="151" t="s">
        <v>205</v>
      </c>
      <c r="E781" s="151" t="s">
        <v>174</v>
      </c>
      <c r="F781" s="151" t="s">
        <v>94</v>
      </c>
      <c r="G781" s="155"/>
      <c r="H781" s="155"/>
      <c r="I781" s="156"/>
      <c r="J781" s="156">
        <f>G781+I781</f>
        <v>0</v>
      </c>
      <c r="K781" s="156"/>
      <c r="L781" s="156">
        <f>H781+J781</f>
        <v>0</v>
      </c>
      <c r="M781" s="156">
        <f t="shared" ref="M781:N782" si="438">I781+K781</f>
        <v>0</v>
      </c>
      <c r="N781" s="156">
        <f t="shared" si="438"/>
        <v>0</v>
      </c>
    </row>
    <row r="782" spans="1:14" ht="12.75" hidden="1" customHeight="1" x14ac:dyDescent="0.2">
      <c r="A782" s="158" t="s">
        <v>93</v>
      </c>
      <c r="B782" s="170">
        <v>801</v>
      </c>
      <c r="C782" s="151" t="s">
        <v>189</v>
      </c>
      <c r="D782" s="151" t="s">
        <v>205</v>
      </c>
      <c r="E782" s="151" t="s">
        <v>174</v>
      </c>
      <c r="F782" s="151" t="s">
        <v>64</v>
      </c>
      <c r="G782" s="155"/>
      <c r="H782" s="155"/>
      <c r="I782" s="156"/>
      <c r="J782" s="156">
        <f>G782+I782</f>
        <v>0</v>
      </c>
      <c r="K782" s="156"/>
      <c r="L782" s="156">
        <f>H782+J782</f>
        <v>0</v>
      </c>
      <c r="M782" s="156">
        <f t="shared" si="438"/>
        <v>0</v>
      </c>
      <c r="N782" s="156">
        <f t="shared" si="438"/>
        <v>0</v>
      </c>
    </row>
    <row r="783" spans="1:14" ht="38.25" hidden="1" customHeight="1" x14ac:dyDescent="0.2">
      <c r="A783" s="158" t="s">
        <v>356</v>
      </c>
      <c r="B783" s="170">
        <v>801</v>
      </c>
      <c r="C783" s="151" t="s">
        <v>189</v>
      </c>
      <c r="D783" s="151" t="s">
        <v>205</v>
      </c>
      <c r="E783" s="151" t="s">
        <v>131</v>
      </c>
      <c r="F783" s="151"/>
      <c r="G783" s="155"/>
      <c r="H783" s="155"/>
      <c r="I783" s="156"/>
      <c r="J783" s="156">
        <f>J784</f>
        <v>0</v>
      </c>
      <c r="K783" s="156"/>
      <c r="L783" s="156">
        <f>L784</f>
        <v>0</v>
      </c>
      <c r="M783" s="156">
        <f t="shared" ref="M783:N783" si="439">M784</f>
        <v>0</v>
      </c>
      <c r="N783" s="156">
        <f t="shared" si="439"/>
        <v>0</v>
      </c>
    </row>
    <row r="784" spans="1:14" ht="24.75" hidden="1" customHeight="1" x14ac:dyDescent="0.2">
      <c r="A784" s="158" t="s">
        <v>93</v>
      </c>
      <c r="B784" s="170">
        <v>801</v>
      </c>
      <c r="C784" s="151" t="s">
        <v>189</v>
      </c>
      <c r="D784" s="151" t="s">
        <v>205</v>
      </c>
      <c r="E784" s="151" t="s">
        <v>131</v>
      </c>
      <c r="F784" s="151" t="s">
        <v>94</v>
      </c>
      <c r="G784" s="155"/>
      <c r="H784" s="155"/>
      <c r="I784" s="156"/>
      <c r="J784" s="156">
        <f>G784+I784</f>
        <v>0</v>
      </c>
      <c r="K784" s="156"/>
      <c r="L784" s="156">
        <f>H784+J784</f>
        <v>0</v>
      </c>
      <c r="M784" s="156">
        <f t="shared" ref="M784:N784" si="440">I784+K784</f>
        <v>0</v>
      </c>
      <c r="N784" s="156">
        <f t="shared" si="440"/>
        <v>0</v>
      </c>
    </row>
    <row r="785" spans="1:14" ht="16.5" hidden="1" customHeight="1" x14ac:dyDescent="0.2">
      <c r="A785" s="158" t="s">
        <v>843</v>
      </c>
      <c r="B785" s="170">
        <v>801</v>
      </c>
      <c r="C785" s="151" t="s">
        <v>189</v>
      </c>
      <c r="D785" s="151" t="s">
        <v>205</v>
      </c>
      <c r="E785" s="151" t="s">
        <v>517</v>
      </c>
      <c r="F785" s="151"/>
      <c r="G785" s="155"/>
      <c r="H785" s="155"/>
      <c r="I785" s="156">
        <f>I786</f>
        <v>-100</v>
      </c>
      <c r="J785" s="156">
        <f>J786</f>
        <v>-100</v>
      </c>
      <c r="K785" s="156">
        <f>K786</f>
        <v>-100</v>
      </c>
      <c r="L785" s="156">
        <f>L786</f>
        <v>-100</v>
      </c>
      <c r="M785" s="156">
        <f t="shared" ref="M785:N785" si="441">M786</f>
        <v>-200</v>
      </c>
      <c r="N785" s="156">
        <f t="shared" si="441"/>
        <v>-200</v>
      </c>
    </row>
    <row r="786" spans="1:14" ht="17.25" hidden="1" customHeight="1" x14ac:dyDescent="0.2">
      <c r="A786" s="158" t="s">
        <v>93</v>
      </c>
      <c r="B786" s="170">
        <v>801</v>
      </c>
      <c r="C786" s="151" t="s">
        <v>189</v>
      </c>
      <c r="D786" s="151" t="s">
        <v>205</v>
      </c>
      <c r="E786" s="151" t="s">
        <v>517</v>
      </c>
      <c r="F786" s="151" t="s">
        <v>94</v>
      </c>
      <c r="G786" s="155"/>
      <c r="H786" s="155"/>
      <c r="I786" s="156">
        <v>-100</v>
      </c>
      <c r="J786" s="156">
        <f>G786+I786</f>
        <v>-100</v>
      </c>
      <c r="K786" s="156">
        <v>-100</v>
      </c>
      <c r="L786" s="156">
        <f>H786+J786</f>
        <v>-100</v>
      </c>
      <c r="M786" s="156">
        <f t="shared" ref="M786:N786" si="442">I786+K786</f>
        <v>-200</v>
      </c>
      <c r="N786" s="156">
        <f t="shared" si="442"/>
        <v>-200</v>
      </c>
    </row>
    <row r="787" spans="1:14" ht="31.5" hidden="1" customHeight="1" x14ac:dyDescent="0.2">
      <c r="A787" s="158" t="s">
        <v>401</v>
      </c>
      <c r="B787" s="170">
        <v>801</v>
      </c>
      <c r="C787" s="151" t="s">
        <v>189</v>
      </c>
      <c r="D787" s="151" t="s">
        <v>205</v>
      </c>
      <c r="E787" s="151" t="s">
        <v>517</v>
      </c>
      <c r="F787" s="151"/>
      <c r="G787" s="155"/>
      <c r="H787" s="155"/>
      <c r="I787" s="156">
        <f>I788</f>
        <v>-10</v>
      </c>
      <c r="J787" s="156">
        <f>J789</f>
        <v>-10</v>
      </c>
      <c r="K787" s="156">
        <f>K788</f>
        <v>-10</v>
      </c>
      <c r="L787" s="156">
        <f>L789</f>
        <v>-10</v>
      </c>
      <c r="M787" s="156">
        <f t="shared" ref="M787:N787" si="443">M789</f>
        <v>-20</v>
      </c>
      <c r="N787" s="156">
        <f t="shared" si="443"/>
        <v>-20</v>
      </c>
    </row>
    <row r="788" spans="1:14" ht="18" hidden="1" customHeight="1" x14ac:dyDescent="0.2">
      <c r="A788" s="158" t="s">
        <v>93</v>
      </c>
      <c r="B788" s="170">
        <v>801</v>
      </c>
      <c r="C788" s="151" t="s">
        <v>189</v>
      </c>
      <c r="D788" s="151" t="s">
        <v>205</v>
      </c>
      <c r="E788" s="151" t="s">
        <v>517</v>
      </c>
      <c r="F788" s="151" t="s">
        <v>94</v>
      </c>
      <c r="G788" s="155"/>
      <c r="H788" s="155"/>
      <c r="I788" s="156">
        <v>-10</v>
      </c>
      <c r="J788" s="156">
        <f>G788+I788</f>
        <v>-10</v>
      </c>
      <c r="K788" s="156">
        <v>-10</v>
      </c>
      <c r="L788" s="156">
        <f>H788+J788</f>
        <v>-10</v>
      </c>
      <c r="M788" s="156">
        <f t="shared" ref="M788:N788" si="444">I788+K788</f>
        <v>-20</v>
      </c>
      <c r="N788" s="156">
        <f t="shared" si="444"/>
        <v>-20</v>
      </c>
    </row>
    <row r="789" spans="1:14" ht="27.75" hidden="1" customHeight="1" x14ac:dyDescent="0.2">
      <c r="A789" s="158" t="s">
        <v>595</v>
      </c>
      <c r="B789" s="170">
        <v>801</v>
      </c>
      <c r="C789" s="151" t="s">
        <v>189</v>
      </c>
      <c r="D789" s="151" t="s">
        <v>205</v>
      </c>
      <c r="E789" s="151" t="s">
        <v>408</v>
      </c>
      <c r="F789" s="151"/>
      <c r="G789" s="155"/>
      <c r="H789" s="155"/>
      <c r="I789" s="156">
        <f>I790</f>
        <v>-10</v>
      </c>
      <c r="J789" s="156">
        <f>J790</f>
        <v>-10</v>
      </c>
      <c r="K789" s="156">
        <f>K790</f>
        <v>-10</v>
      </c>
      <c r="L789" s="156">
        <f>L790</f>
        <v>-10</v>
      </c>
      <c r="M789" s="156">
        <f t="shared" ref="M789:N789" si="445">M790</f>
        <v>-20</v>
      </c>
      <c r="N789" s="156">
        <f t="shared" si="445"/>
        <v>-20</v>
      </c>
    </row>
    <row r="790" spans="1:14" ht="18.75" hidden="1" customHeight="1" x14ac:dyDescent="0.2">
      <c r="A790" s="158" t="s">
        <v>93</v>
      </c>
      <c r="B790" s="170">
        <v>801</v>
      </c>
      <c r="C790" s="151" t="s">
        <v>189</v>
      </c>
      <c r="D790" s="151" t="s">
        <v>205</v>
      </c>
      <c r="E790" s="151" t="s">
        <v>408</v>
      </c>
      <c r="F790" s="151" t="s">
        <v>94</v>
      </c>
      <c r="G790" s="155"/>
      <c r="H790" s="155"/>
      <c r="I790" s="156">
        <v>-10</v>
      </c>
      <c r="J790" s="156">
        <f>G790+I790</f>
        <v>-10</v>
      </c>
      <c r="K790" s="156">
        <v>-10</v>
      </c>
      <c r="L790" s="156">
        <f>H790+J790</f>
        <v>-10</v>
      </c>
      <c r="M790" s="156">
        <f t="shared" ref="M790:N790" si="446">I790+K790</f>
        <v>-20</v>
      </c>
      <c r="N790" s="156">
        <f t="shared" si="446"/>
        <v>-20</v>
      </c>
    </row>
    <row r="791" spans="1:14" ht="18.75" hidden="1" customHeight="1" x14ac:dyDescent="0.2">
      <c r="A791" s="158" t="s">
        <v>440</v>
      </c>
      <c r="B791" s="170">
        <v>801</v>
      </c>
      <c r="C791" s="151" t="s">
        <v>189</v>
      </c>
      <c r="D791" s="151" t="s">
        <v>205</v>
      </c>
      <c r="E791" s="151" t="s">
        <v>658</v>
      </c>
      <c r="F791" s="151"/>
      <c r="G791" s="155"/>
      <c r="H791" s="155"/>
      <c r="I791" s="156">
        <f>I792</f>
        <v>0</v>
      </c>
      <c r="J791" s="156" t="e">
        <f>J792</f>
        <v>#REF!</v>
      </c>
      <c r="K791" s="156">
        <f>K792</f>
        <v>0</v>
      </c>
      <c r="L791" s="156" t="e">
        <f>L792</f>
        <v>#REF!</v>
      </c>
      <c r="M791" s="156" t="e">
        <f t="shared" ref="M791:N791" si="447">M792</f>
        <v>#REF!</v>
      </c>
      <c r="N791" s="156" t="e">
        <f t="shared" si="447"/>
        <v>#REF!</v>
      </c>
    </row>
    <row r="792" spans="1:14" ht="18.75" hidden="1" customHeight="1" x14ac:dyDescent="0.2">
      <c r="A792" s="158" t="s">
        <v>298</v>
      </c>
      <c r="B792" s="170" t="s">
        <v>143</v>
      </c>
      <c r="C792" s="151" t="s">
        <v>189</v>
      </c>
      <c r="D792" s="151" t="s">
        <v>205</v>
      </c>
      <c r="E792" s="151" t="s">
        <v>658</v>
      </c>
      <c r="F792" s="151" t="s">
        <v>299</v>
      </c>
      <c r="G792" s="155"/>
      <c r="H792" s="155"/>
      <c r="I792" s="156">
        <v>0</v>
      </c>
      <c r="J792" s="156" t="e">
        <f>#REF!+I792</f>
        <v>#REF!</v>
      </c>
      <c r="K792" s="156">
        <v>0</v>
      </c>
      <c r="L792" s="156" t="e">
        <f>#REF!+J792</f>
        <v>#REF!</v>
      </c>
      <c r="M792" s="156" t="e">
        <f>#REF!+K792</f>
        <v>#REF!</v>
      </c>
      <c r="N792" s="156" t="e">
        <f>#REF!+L792</f>
        <v>#REF!</v>
      </c>
    </row>
    <row r="793" spans="1:14" ht="43.5" customHeight="1" x14ac:dyDescent="0.2">
      <c r="A793" s="158" t="s">
        <v>822</v>
      </c>
      <c r="B793" s="170">
        <v>801</v>
      </c>
      <c r="C793" s="151" t="s">
        <v>189</v>
      </c>
      <c r="D793" s="151" t="s">
        <v>205</v>
      </c>
      <c r="E793" s="151" t="s">
        <v>657</v>
      </c>
      <c r="F793" s="151"/>
      <c r="G793" s="156">
        <f>G794+G795+G796</f>
        <v>0</v>
      </c>
      <c r="H793" s="156">
        <f>H794+H795+H796</f>
        <v>120</v>
      </c>
      <c r="I793" s="156">
        <f>I794+I795+I796</f>
        <v>0</v>
      </c>
      <c r="J793" s="156">
        <f t="shared" ref="J793:J799" si="448">H793+I793</f>
        <v>120</v>
      </c>
      <c r="K793" s="156">
        <f>K794+K795+K796</f>
        <v>0</v>
      </c>
      <c r="L793" s="156">
        <f>L794+L795+L796</f>
        <v>70</v>
      </c>
      <c r="M793" s="156">
        <f t="shared" ref="M793:N793" si="449">M794+M795+M796</f>
        <v>-56</v>
      </c>
      <c r="N793" s="156">
        <f t="shared" si="449"/>
        <v>14</v>
      </c>
    </row>
    <row r="794" spans="1:14" ht="39.75" customHeight="1" x14ac:dyDescent="0.2">
      <c r="A794" s="158" t="s">
        <v>486</v>
      </c>
      <c r="B794" s="170">
        <v>801</v>
      </c>
      <c r="C794" s="151" t="s">
        <v>189</v>
      </c>
      <c r="D794" s="151" t="s">
        <v>205</v>
      </c>
      <c r="E794" s="151" t="s">
        <v>656</v>
      </c>
      <c r="F794" s="151" t="s">
        <v>94</v>
      </c>
      <c r="G794" s="155"/>
      <c r="H794" s="156">
        <v>10</v>
      </c>
      <c r="I794" s="156">
        <v>0</v>
      </c>
      <c r="J794" s="156">
        <f t="shared" si="448"/>
        <v>10</v>
      </c>
      <c r="K794" s="156">
        <v>0</v>
      </c>
      <c r="L794" s="156">
        <v>10</v>
      </c>
      <c r="M794" s="156">
        <v>-8</v>
      </c>
      <c r="N794" s="156">
        <f>L794+M794</f>
        <v>2</v>
      </c>
    </row>
    <row r="795" spans="1:14" ht="32.25" customHeight="1" x14ac:dyDescent="0.2">
      <c r="A795" s="158" t="s">
        <v>593</v>
      </c>
      <c r="B795" s="170">
        <v>801</v>
      </c>
      <c r="C795" s="151" t="s">
        <v>189</v>
      </c>
      <c r="D795" s="151" t="s">
        <v>205</v>
      </c>
      <c r="E795" s="151" t="s">
        <v>655</v>
      </c>
      <c r="F795" s="151" t="s">
        <v>94</v>
      </c>
      <c r="G795" s="155"/>
      <c r="H795" s="156">
        <v>10</v>
      </c>
      <c r="I795" s="156">
        <v>0</v>
      </c>
      <c r="J795" s="156">
        <f t="shared" si="448"/>
        <v>10</v>
      </c>
      <c r="K795" s="156">
        <v>0</v>
      </c>
      <c r="L795" s="156">
        <v>10</v>
      </c>
      <c r="M795" s="156">
        <v>-8</v>
      </c>
      <c r="N795" s="156">
        <f t="shared" ref="N795:N796" si="450">L795+M795</f>
        <v>2</v>
      </c>
    </row>
    <row r="796" spans="1:14" ht="18.75" customHeight="1" x14ac:dyDescent="0.2">
      <c r="A796" s="158" t="s">
        <v>487</v>
      </c>
      <c r="B796" s="170">
        <v>801</v>
      </c>
      <c r="C796" s="151" t="s">
        <v>189</v>
      </c>
      <c r="D796" s="151" t="s">
        <v>205</v>
      </c>
      <c r="E796" s="151" t="s">
        <v>654</v>
      </c>
      <c r="F796" s="151" t="s">
        <v>94</v>
      </c>
      <c r="G796" s="155"/>
      <c r="H796" s="156">
        <v>100</v>
      </c>
      <c r="I796" s="156">
        <v>0</v>
      </c>
      <c r="J796" s="156">
        <f t="shared" si="448"/>
        <v>100</v>
      </c>
      <c r="K796" s="156">
        <v>0</v>
      </c>
      <c r="L796" s="156">
        <v>50</v>
      </c>
      <c r="M796" s="156">
        <v>-40</v>
      </c>
      <c r="N796" s="156">
        <f t="shared" si="450"/>
        <v>10</v>
      </c>
    </row>
    <row r="797" spans="1:14" ht="27" hidden="1" customHeight="1" x14ac:dyDescent="0.2">
      <c r="A797" s="158" t="s">
        <v>440</v>
      </c>
      <c r="B797" s="170">
        <v>801</v>
      </c>
      <c r="C797" s="151" t="s">
        <v>189</v>
      </c>
      <c r="D797" s="151" t="s">
        <v>205</v>
      </c>
      <c r="E797" s="151" t="s">
        <v>726</v>
      </c>
      <c r="F797" s="151" t="s">
        <v>94</v>
      </c>
      <c r="G797" s="155"/>
      <c r="H797" s="156">
        <v>0</v>
      </c>
      <c r="I797" s="156">
        <v>9</v>
      </c>
      <c r="J797" s="156">
        <f t="shared" si="448"/>
        <v>9</v>
      </c>
      <c r="K797" s="156">
        <v>10</v>
      </c>
      <c r="L797" s="156">
        <v>0</v>
      </c>
      <c r="M797" s="156">
        <v>0</v>
      </c>
      <c r="N797" s="156">
        <v>0</v>
      </c>
    </row>
    <row r="798" spans="1:14" ht="30" customHeight="1" x14ac:dyDescent="0.2">
      <c r="A798" s="158" t="s">
        <v>440</v>
      </c>
      <c r="B798" s="170">
        <v>801</v>
      </c>
      <c r="C798" s="151" t="s">
        <v>189</v>
      </c>
      <c r="D798" s="151" t="s">
        <v>205</v>
      </c>
      <c r="E798" s="151" t="s">
        <v>726</v>
      </c>
      <c r="F798" s="151"/>
      <c r="G798" s="155"/>
      <c r="H798" s="156">
        <f>H799</f>
        <v>800</v>
      </c>
      <c r="I798" s="156">
        <f>I799</f>
        <v>-184</v>
      </c>
      <c r="J798" s="156">
        <f t="shared" si="448"/>
        <v>616</v>
      </c>
      <c r="K798" s="156">
        <f>K799</f>
        <v>-216</v>
      </c>
      <c r="L798" s="156">
        <f>L799</f>
        <v>650</v>
      </c>
      <c r="M798" s="156">
        <f t="shared" ref="M798:N798" si="451">M799</f>
        <v>-650</v>
      </c>
      <c r="N798" s="156">
        <f t="shared" si="451"/>
        <v>0</v>
      </c>
    </row>
    <row r="799" spans="1:14" ht="18.75" customHeight="1" x14ac:dyDescent="0.2">
      <c r="A799" s="158" t="s">
        <v>298</v>
      </c>
      <c r="B799" s="170" t="s">
        <v>143</v>
      </c>
      <c r="C799" s="151" t="s">
        <v>189</v>
      </c>
      <c r="D799" s="151" t="s">
        <v>205</v>
      </c>
      <c r="E799" s="151" t="s">
        <v>726</v>
      </c>
      <c r="F799" s="151" t="s">
        <v>299</v>
      </c>
      <c r="G799" s="155"/>
      <c r="H799" s="156">
        <v>800</v>
      </c>
      <c r="I799" s="156">
        <f>-175-9</f>
        <v>-184</v>
      </c>
      <c r="J799" s="156">
        <f t="shared" si="448"/>
        <v>616</v>
      </c>
      <c r="K799" s="156">
        <v>-216</v>
      </c>
      <c r="L799" s="156">
        <v>650</v>
      </c>
      <c r="M799" s="156">
        <v>-650</v>
      </c>
      <c r="N799" s="156">
        <f>L799+M799</f>
        <v>0</v>
      </c>
    </row>
    <row r="800" spans="1:14" ht="18.75" hidden="1" customHeight="1" x14ac:dyDescent="0.2">
      <c r="A800" s="158" t="s">
        <v>331</v>
      </c>
      <c r="B800" s="170">
        <v>801</v>
      </c>
      <c r="C800" s="151" t="s">
        <v>189</v>
      </c>
      <c r="D800" s="151" t="s">
        <v>205</v>
      </c>
      <c r="E800" s="151" t="s">
        <v>727</v>
      </c>
      <c r="F800" s="151"/>
      <c r="G800" s="155"/>
      <c r="H800" s="156"/>
      <c r="I800" s="156"/>
      <c r="J800" s="156"/>
      <c r="K800" s="156">
        <f>K801+K802</f>
        <v>206</v>
      </c>
      <c r="L800" s="156">
        <f>L801+L802</f>
        <v>0</v>
      </c>
      <c r="M800" s="156"/>
      <c r="N800" s="156">
        <f>N801+N802</f>
        <v>0</v>
      </c>
    </row>
    <row r="801" spans="1:14" ht="18.75" hidden="1" customHeight="1" x14ac:dyDescent="0.2">
      <c r="A801" s="158" t="s">
        <v>773</v>
      </c>
      <c r="B801" s="170">
        <v>801</v>
      </c>
      <c r="C801" s="151" t="s">
        <v>189</v>
      </c>
      <c r="D801" s="151" t="s">
        <v>205</v>
      </c>
      <c r="E801" s="151" t="s">
        <v>727</v>
      </c>
      <c r="F801" s="151" t="s">
        <v>102</v>
      </c>
      <c r="G801" s="155"/>
      <c r="H801" s="156"/>
      <c r="I801" s="156"/>
      <c r="J801" s="156"/>
      <c r="K801" s="156">
        <v>106</v>
      </c>
      <c r="L801" s="156">
        <v>0</v>
      </c>
      <c r="M801" s="156"/>
      <c r="N801" s="156">
        <v>0</v>
      </c>
    </row>
    <row r="802" spans="1:14" ht="18.75" hidden="1" customHeight="1" x14ac:dyDescent="0.2">
      <c r="A802" s="158" t="s">
        <v>93</v>
      </c>
      <c r="B802" s="170" t="s">
        <v>143</v>
      </c>
      <c r="C802" s="151" t="s">
        <v>189</v>
      </c>
      <c r="D802" s="151" t="s">
        <v>205</v>
      </c>
      <c r="E802" s="151" t="s">
        <v>727</v>
      </c>
      <c r="F802" s="151" t="s">
        <v>94</v>
      </c>
      <c r="G802" s="155"/>
      <c r="H802" s="156"/>
      <c r="I802" s="156"/>
      <c r="J802" s="156"/>
      <c r="K802" s="156">
        <v>100</v>
      </c>
      <c r="L802" s="156">
        <v>0</v>
      </c>
      <c r="M802" s="156"/>
      <c r="N802" s="156">
        <v>0</v>
      </c>
    </row>
    <row r="803" spans="1:14" ht="25.5" customHeight="1" x14ac:dyDescent="0.2">
      <c r="A803" s="158" t="s">
        <v>746</v>
      </c>
      <c r="B803" s="170" t="s">
        <v>143</v>
      </c>
      <c r="C803" s="151" t="s">
        <v>189</v>
      </c>
      <c r="D803" s="151" t="s">
        <v>205</v>
      </c>
      <c r="E803" s="151" t="s">
        <v>687</v>
      </c>
      <c r="F803" s="151"/>
      <c r="G803" s="219">
        <f>G804+G807+G808+G806</f>
        <v>0</v>
      </c>
      <c r="H803" s="156">
        <f t="shared" ref="H803:K803" si="452">H804+H806+H807+H808+H805</f>
        <v>2206</v>
      </c>
      <c r="I803" s="156">
        <f t="shared" si="452"/>
        <v>153</v>
      </c>
      <c r="J803" s="156">
        <f t="shared" si="452"/>
        <v>2359</v>
      </c>
      <c r="K803" s="156">
        <f t="shared" si="452"/>
        <v>-103</v>
      </c>
      <c r="L803" s="156">
        <f>L804+L806+L807+L808+L805+L809</f>
        <v>2671</v>
      </c>
      <c r="M803" s="156">
        <f t="shared" ref="M803:N803" si="453">M804+M806+M807+M808+M805+M809</f>
        <v>936</v>
      </c>
      <c r="N803" s="156">
        <f t="shared" si="453"/>
        <v>3607</v>
      </c>
    </row>
    <row r="804" spans="1:14" ht="24.75" customHeight="1" x14ac:dyDescent="0.2">
      <c r="A804" s="158" t="s">
        <v>685</v>
      </c>
      <c r="B804" s="170" t="s">
        <v>143</v>
      </c>
      <c r="C804" s="151" t="s">
        <v>189</v>
      </c>
      <c r="D804" s="151" t="s">
        <v>205</v>
      </c>
      <c r="E804" s="151" t="s">
        <v>687</v>
      </c>
      <c r="F804" s="151" t="s">
        <v>686</v>
      </c>
      <c r="G804" s="155"/>
      <c r="H804" s="156">
        <v>2123</v>
      </c>
      <c r="I804" s="156">
        <f>-373+118</f>
        <v>-255</v>
      </c>
      <c r="J804" s="156">
        <f>H804+I804</f>
        <v>1868</v>
      </c>
      <c r="K804" s="156">
        <v>-118</v>
      </c>
      <c r="L804" s="156">
        <v>1960</v>
      </c>
      <c r="M804" s="156">
        <v>745</v>
      </c>
      <c r="N804" s="156">
        <f>L804+M804</f>
        <v>2705</v>
      </c>
    </row>
    <row r="805" spans="1:14" ht="27.75" customHeight="1" x14ac:dyDescent="0.2">
      <c r="A805" s="206" t="s">
        <v>752</v>
      </c>
      <c r="B805" s="170" t="s">
        <v>143</v>
      </c>
      <c r="C805" s="151" t="s">
        <v>189</v>
      </c>
      <c r="D805" s="151" t="s">
        <v>205</v>
      </c>
      <c r="E805" s="151" t="s">
        <v>687</v>
      </c>
      <c r="F805" s="151" t="s">
        <v>751</v>
      </c>
      <c r="G805" s="155"/>
      <c r="H805" s="156">
        <v>0</v>
      </c>
      <c r="I805" s="156">
        <f>373+35</f>
        <v>408</v>
      </c>
      <c r="J805" s="156">
        <f>H805+I805</f>
        <v>408</v>
      </c>
      <c r="K805" s="156">
        <v>15</v>
      </c>
      <c r="L805" s="156">
        <v>590</v>
      </c>
      <c r="M805" s="156">
        <v>227</v>
      </c>
      <c r="N805" s="156">
        <f t="shared" ref="N805:N809" si="454">L805+M805</f>
        <v>817</v>
      </c>
    </row>
    <row r="806" spans="1:14" ht="18.75" customHeight="1" x14ac:dyDescent="0.2">
      <c r="A806" s="158" t="s">
        <v>802</v>
      </c>
      <c r="B806" s="170" t="s">
        <v>143</v>
      </c>
      <c r="C806" s="151" t="s">
        <v>189</v>
      </c>
      <c r="D806" s="151" t="s">
        <v>205</v>
      </c>
      <c r="E806" s="151" t="s">
        <v>687</v>
      </c>
      <c r="F806" s="151" t="s">
        <v>771</v>
      </c>
      <c r="G806" s="155"/>
      <c r="H806" s="156">
        <v>28</v>
      </c>
      <c r="I806" s="156">
        <v>0</v>
      </c>
      <c r="J806" s="156">
        <f>H806+I806</f>
        <v>28</v>
      </c>
      <c r="K806" s="156">
        <v>0</v>
      </c>
      <c r="L806" s="156">
        <v>53</v>
      </c>
      <c r="M806" s="156">
        <v>-53</v>
      </c>
      <c r="N806" s="156">
        <f t="shared" si="454"/>
        <v>0</v>
      </c>
    </row>
    <row r="807" spans="1:14" ht="18.75" customHeight="1" x14ac:dyDescent="0.2">
      <c r="A807" s="158" t="s">
        <v>99</v>
      </c>
      <c r="B807" s="170" t="s">
        <v>143</v>
      </c>
      <c r="C807" s="151" t="s">
        <v>189</v>
      </c>
      <c r="D807" s="151" t="s">
        <v>205</v>
      </c>
      <c r="E807" s="151" t="s">
        <v>687</v>
      </c>
      <c r="F807" s="151" t="s">
        <v>100</v>
      </c>
      <c r="G807" s="155"/>
      <c r="H807" s="156">
        <v>50</v>
      </c>
      <c r="I807" s="156">
        <v>0</v>
      </c>
      <c r="J807" s="156">
        <f>H807+I807</f>
        <v>50</v>
      </c>
      <c r="K807" s="156">
        <v>0</v>
      </c>
      <c r="L807" s="156">
        <v>0</v>
      </c>
      <c r="M807" s="156">
        <v>85</v>
      </c>
      <c r="N807" s="156">
        <f t="shared" si="454"/>
        <v>85</v>
      </c>
    </row>
    <row r="808" spans="1:14" ht="18.75" customHeight="1" x14ac:dyDescent="0.2">
      <c r="A808" s="158" t="s">
        <v>93</v>
      </c>
      <c r="B808" s="170" t="s">
        <v>143</v>
      </c>
      <c r="C808" s="151" t="s">
        <v>189</v>
      </c>
      <c r="D808" s="151" t="s">
        <v>205</v>
      </c>
      <c r="E808" s="151" t="s">
        <v>687</v>
      </c>
      <c r="F808" s="151" t="s">
        <v>94</v>
      </c>
      <c r="G808" s="155"/>
      <c r="H808" s="156">
        <v>5</v>
      </c>
      <c r="I808" s="156">
        <v>0</v>
      </c>
      <c r="J808" s="156">
        <f>H808+I808</f>
        <v>5</v>
      </c>
      <c r="K808" s="156">
        <v>0</v>
      </c>
      <c r="L808" s="156">
        <v>68</v>
      </c>
      <c r="M808" s="156">
        <v>-68</v>
      </c>
      <c r="N808" s="156">
        <f t="shared" si="454"/>
        <v>0</v>
      </c>
    </row>
    <row r="809" spans="1:14" ht="18.75" customHeight="1" x14ac:dyDescent="0.2">
      <c r="A809" s="158" t="s">
        <v>103</v>
      </c>
      <c r="B809" s="170" t="s">
        <v>143</v>
      </c>
      <c r="C809" s="151" t="s">
        <v>189</v>
      </c>
      <c r="D809" s="151" t="s">
        <v>205</v>
      </c>
      <c r="E809" s="151" t="s">
        <v>687</v>
      </c>
      <c r="F809" s="151" t="s">
        <v>104</v>
      </c>
      <c r="G809" s="155"/>
      <c r="H809" s="156"/>
      <c r="I809" s="156"/>
      <c r="J809" s="156"/>
      <c r="K809" s="156"/>
      <c r="L809" s="156">
        <v>0</v>
      </c>
      <c r="M809" s="156">
        <v>0</v>
      </c>
      <c r="N809" s="156">
        <f t="shared" si="454"/>
        <v>0</v>
      </c>
    </row>
    <row r="810" spans="1:14" ht="32.25" customHeight="1" x14ac:dyDescent="0.2">
      <c r="A810" s="235" t="s">
        <v>48</v>
      </c>
      <c r="B810" s="148">
        <v>801</v>
      </c>
      <c r="C810" s="149" t="s">
        <v>189</v>
      </c>
      <c r="D810" s="149" t="s">
        <v>203</v>
      </c>
      <c r="E810" s="149"/>
      <c r="F810" s="149"/>
      <c r="G810" s="163"/>
      <c r="H810" s="174">
        <f t="shared" ref="H810:K810" si="455">H811</f>
        <v>18</v>
      </c>
      <c r="I810" s="174">
        <f t="shared" si="455"/>
        <v>0</v>
      </c>
      <c r="J810" s="174">
        <f t="shared" si="455"/>
        <v>18</v>
      </c>
      <c r="K810" s="174">
        <f t="shared" si="455"/>
        <v>0</v>
      </c>
      <c r="L810" s="174">
        <f>L811+L814+L815</f>
        <v>22.22</v>
      </c>
      <c r="M810" s="174">
        <f t="shared" ref="M810" si="456">M811+M814+M815</f>
        <v>-22.22</v>
      </c>
      <c r="N810" s="174">
        <f>N811+N814+N815</f>
        <v>0</v>
      </c>
    </row>
    <row r="811" spans="1:14" ht="29.25" customHeight="1" x14ac:dyDescent="0.2">
      <c r="A811" s="158" t="s">
        <v>693</v>
      </c>
      <c r="B811" s="170">
        <v>801</v>
      </c>
      <c r="C811" s="151" t="s">
        <v>189</v>
      </c>
      <c r="D811" s="151" t="s">
        <v>203</v>
      </c>
      <c r="E811" s="151" t="s">
        <v>696</v>
      </c>
      <c r="F811" s="151"/>
      <c r="G811" s="156">
        <f>G812+G813</f>
        <v>0</v>
      </c>
      <c r="H811" s="156">
        <f>H812+H813</f>
        <v>18</v>
      </c>
      <c r="I811" s="156">
        <f>I812+I813</f>
        <v>0</v>
      </c>
      <c r="J811" s="156">
        <f>H811+I811</f>
        <v>18</v>
      </c>
      <c r="K811" s="156">
        <f>K812+K813</f>
        <v>0</v>
      </c>
      <c r="L811" s="156">
        <f>L812+L813</f>
        <v>22.22</v>
      </c>
      <c r="M811" s="156">
        <f t="shared" ref="M811:N811" si="457">M812+M813</f>
        <v>-22.22</v>
      </c>
      <c r="N811" s="156">
        <f t="shared" si="457"/>
        <v>0</v>
      </c>
    </row>
    <row r="812" spans="1:14" ht="18.75" customHeight="1" x14ac:dyDescent="0.2">
      <c r="A812" s="158" t="s">
        <v>93</v>
      </c>
      <c r="B812" s="170">
        <v>801</v>
      </c>
      <c r="C812" s="151" t="s">
        <v>189</v>
      </c>
      <c r="D812" s="151" t="s">
        <v>203</v>
      </c>
      <c r="E812" s="151" t="s">
        <v>696</v>
      </c>
      <c r="F812" s="151" t="s">
        <v>94</v>
      </c>
      <c r="G812" s="155"/>
      <c r="H812" s="156">
        <v>16.2</v>
      </c>
      <c r="I812" s="156">
        <v>0</v>
      </c>
      <c r="J812" s="156">
        <f>H812+I812</f>
        <v>16.2</v>
      </c>
      <c r="K812" s="156">
        <v>0</v>
      </c>
      <c r="L812" s="156">
        <v>20</v>
      </c>
      <c r="M812" s="156">
        <v>-20</v>
      </c>
      <c r="N812" s="156">
        <f>L812+M812</f>
        <v>0</v>
      </c>
    </row>
    <row r="813" spans="1:14" ht="29.25" customHeight="1" x14ac:dyDescent="0.2">
      <c r="A813" s="158" t="s">
        <v>694</v>
      </c>
      <c r="B813" s="170">
        <v>801</v>
      </c>
      <c r="C813" s="151" t="s">
        <v>189</v>
      </c>
      <c r="D813" s="151" t="s">
        <v>203</v>
      </c>
      <c r="E813" s="151" t="s">
        <v>695</v>
      </c>
      <c r="F813" s="151" t="s">
        <v>94</v>
      </c>
      <c r="G813" s="155"/>
      <c r="H813" s="156">
        <v>1.8</v>
      </c>
      <c r="I813" s="156">
        <v>0</v>
      </c>
      <c r="J813" s="156">
        <f>H813+I813</f>
        <v>1.8</v>
      </c>
      <c r="K813" s="156">
        <v>0</v>
      </c>
      <c r="L813" s="156">
        <v>2.2200000000000002</v>
      </c>
      <c r="M813" s="156">
        <v>-2.2200000000000002</v>
      </c>
      <c r="N813" s="156">
        <f>L813+M813</f>
        <v>0</v>
      </c>
    </row>
    <row r="814" spans="1:14" ht="29.25" hidden="1" customHeight="1" x14ac:dyDescent="0.2">
      <c r="A814" s="158" t="s">
        <v>487</v>
      </c>
      <c r="B814" s="170">
        <v>801</v>
      </c>
      <c r="C814" s="151" t="s">
        <v>189</v>
      </c>
      <c r="D814" s="151" t="s">
        <v>203</v>
      </c>
      <c r="E814" s="151" t="s">
        <v>654</v>
      </c>
      <c r="F814" s="151" t="s">
        <v>94</v>
      </c>
      <c r="G814" s="155"/>
      <c r="H814" s="156"/>
      <c r="I814" s="156"/>
      <c r="J814" s="156"/>
      <c r="K814" s="156"/>
      <c r="L814" s="156">
        <v>0</v>
      </c>
      <c r="M814" s="156">
        <v>0</v>
      </c>
      <c r="N814" s="156">
        <f t="shared" ref="N814:N815" si="458">L814+M814</f>
        <v>0</v>
      </c>
    </row>
    <row r="815" spans="1:14" ht="27" hidden="1" customHeight="1" x14ac:dyDescent="0.2">
      <c r="A815" s="158" t="s">
        <v>862</v>
      </c>
      <c r="B815" s="170">
        <v>801</v>
      </c>
      <c r="C815" s="151" t="s">
        <v>189</v>
      </c>
      <c r="D815" s="151" t="s">
        <v>203</v>
      </c>
      <c r="E815" s="151" t="s">
        <v>863</v>
      </c>
      <c r="F815" s="151" t="s">
        <v>94</v>
      </c>
      <c r="G815" s="155"/>
      <c r="H815" s="156"/>
      <c r="I815" s="156"/>
      <c r="J815" s="156"/>
      <c r="K815" s="156"/>
      <c r="L815" s="156">
        <v>0</v>
      </c>
      <c r="M815" s="156">
        <v>0</v>
      </c>
      <c r="N815" s="156">
        <f t="shared" si="458"/>
        <v>0</v>
      </c>
    </row>
    <row r="816" spans="1:14" s="13" customFormat="1" ht="14.25" x14ac:dyDescent="0.2">
      <c r="A816" s="235" t="s">
        <v>286</v>
      </c>
      <c r="B816" s="148">
        <v>801</v>
      </c>
      <c r="C816" s="149" t="s">
        <v>191</v>
      </c>
      <c r="D816" s="149"/>
      <c r="E816" s="149"/>
      <c r="F816" s="149"/>
      <c r="G816" s="174" t="e">
        <f>G817+G827+G836+G840</f>
        <v>#REF!</v>
      </c>
      <c r="H816" s="174">
        <f>H817+H827+H836+H840</f>
        <v>18217.97</v>
      </c>
      <c r="I816" s="174">
        <f>I817+I827+I836+I840</f>
        <v>-3146.1800000000003</v>
      </c>
      <c r="J816" s="174">
        <f>J817+J827+J836+J840</f>
        <v>15071.789999999999</v>
      </c>
      <c r="K816" s="174">
        <f>K817+K827+K836+K840</f>
        <v>3765.9959999999996</v>
      </c>
      <c r="L816" s="174">
        <f>L817+L836+L840</f>
        <v>14950.08</v>
      </c>
      <c r="M816" s="174">
        <f>M817+M836+M840</f>
        <v>-3706.38</v>
      </c>
      <c r="N816" s="174">
        <f>N817+N836+N840</f>
        <v>11243.7</v>
      </c>
    </row>
    <row r="817" spans="1:14" ht="15" x14ac:dyDescent="0.2">
      <c r="A817" s="235" t="s">
        <v>209</v>
      </c>
      <c r="B817" s="148">
        <v>801</v>
      </c>
      <c r="C817" s="149" t="s">
        <v>191</v>
      </c>
      <c r="D817" s="149" t="s">
        <v>193</v>
      </c>
      <c r="E817" s="149"/>
      <c r="F817" s="149"/>
      <c r="G817" s="156" t="e">
        <f>#REF!+#REF!+G818+G821+G823+G825</f>
        <v>#REF!</v>
      </c>
      <c r="H817" s="174">
        <f>H818+H821+H823+H825</f>
        <v>2737.8</v>
      </c>
      <c r="I817" s="174">
        <f>I818+I821+I823+I825</f>
        <v>0</v>
      </c>
      <c r="J817" s="174">
        <f>J818+J821+J823+J825</f>
        <v>2737.8</v>
      </c>
      <c r="K817" s="174">
        <f>K818+K821+K823+K825</f>
        <v>-563.1</v>
      </c>
      <c r="L817" s="174">
        <f>L818+L821+L823+L825</f>
        <v>2511.4</v>
      </c>
      <c r="M817" s="174">
        <f t="shared" ref="M817:N817" si="459">M818+M821+M823+M825</f>
        <v>-347.9</v>
      </c>
      <c r="N817" s="174">
        <f t="shared" si="459"/>
        <v>2163.5</v>
      </c>
    </row>
    <row r="818" spans="1:14" ht="43.5" customHeight="1" x14ac:dyDescent="0.2">
      <c r="A818" s="158" t="s">
        <v>823</v>
      </c>
      <c r="B818" s="170">
        <v>801</v>
      </c>
      <c r="C818" s="151" t="s">
        <v>191</v>
      </c>
      <c r="D818" s="151" t="s">
        <v>193</v>
      </c>
      <c r="E818" s="151" t="s">
        <v>725</v>
      </c>
      <c r="F818" s="151"/>
      <c r="G818" s="155"/>
      <c r="H818" s="156">
        <f>H819+H820</f>
        <v>1395</v>
      </c>
      <c r="I818" s="156">
        <f>I819+I820</f>
        <v>0</v>
      </c>
      <c r="J818" s="156">
        <f t="shared" ref="J818:J826" si="460">H818+I818</f>
        <v>1395</v>
      </c>
      <c r="K818" s="156">
        <f>K819+K820</f>
        <v>0</v>
      </c>
      <c r="L818" s="156">
        <f>L819+L820</f>
        <v>1705</v>
      </c>
      <c r="M818" s="156">
        <f t="shared" ref="M818" si="461">M819+M820</f>
        <v>26</v>
      </c>
      <c r="N818" s="156">
        <f>N819+N820</f>
        <v>1731</v>
      </c>
    </row>
    <row r="819" spans="1:14" ht="20.25" customHeight="1" x14ac:dyDescent="0.2">
      <c r="A819" s="158" t="s">
        <v>95</v>
      </c>
      <c r="B819" s="170">
        <v>801</v>
      </c>
      <c r="C819" s="151" t="s">
        <v>191</v>
      </c>
      <c r="D819" s="151" t="s">
        <v>193</v>
      </c>
      <c r="E819" s="151" t="s">
        <v>725</v>
      </c>
      <c r="F819" s="151" t="s">
        <v>96</v>
      </c>
      <c r="G819" s="155"/>
      <c r="H819" s="156">
        <v>1395</v>
      </c>
      <c r="I819" s="156">
        <v>-122.1</v>
      </c>
      <c r="J819" s="156">
        <f t="shared" si="460"/>
        <v>1272.9000000000001</v>
      </c>
      <c r="K819" s="156">
        <v>0</v>
      </c>
      <c r="L819" s="156">
        <v>1309</v>
      </c>
      <c r="M819" s="156">
        <v>20</v>
      </c>
      <c r="N819" s="156">
        <f>L819+M819</f>
        <v>1329</v>
      </c>
    </row>
    <row r="820" spans="1:14" ht="35.25" customHeight="1" x14ac:dyDescent="0.2">
      <c r="A820" s="206" t="s">
        <v>750</v>
      </c>
      <c r="B820" s="170">
        <v>801</v>
      </c>
      <c r="C820" s="151" t="s">
        <v>191</v>
      </c>
      <c r="D820" s="151" t="s">
        <v>193</v>
      </c>
      <c r="E820" s="151" t="s">
        <v>725</v>
      </c>
      <c r="F820" s="151" t="s">
        <v>748</v>
      </c>
      <c r="G820" s="155"/>
      <c r="H820" s="156">
        <v>0</v>
      </c>
      <c r="I820" s="156">
        <v>122.1</v>
      </c>
      <c r="J820" s="156">
        <f t="shared" si="460"/>
        <v>122.1</v>
      </c>
      <c r="K820" s="156">
        <v>0</v>
      </c>
      <c r="L820" s="156">
        <v>396</v>
      </c>
      <c r="M820" s="156">
        <v>6</v>
      </c>
      <c r="N820" s="156">
        <f>L820+M820</f>
        <v>402</v>
      </c>
    </row>
    <row r="821" spans="1:14" ht="32.25" customHeight="1" x14ac:dyDescent="0.2">
      <c r="A821" s="158" t="s">
        <v>824</v>
      </c>
      <c r="B821" s="170">
        <v>801</v>
      </c>
      <c r="C821" s="151" t="s">
        <v>191</v>
      </c>
      <c r="D821" s="151" t="s">
        <v>193</v>
      </c>
      <c r="E821" s="151" t="s">
        <v>653</v>
      </c>
      <c r="F821" s="151"/>
      <c r="G821" s="155"/>
      <c r="H821" s="156">
        <f>H822</f>
        <v>300</v>
      </c>
      <c r="I821" s="156">
        <f>I822</f>
        <v>0</v>
      </c>
      <c r="J821" s="156">
        <f t="shared" si="460"/>
        <v>300</v>
      </c>
      <c r="K821" s="156">
        <f>K822</f>
        <v>0</v>
      </c>
      <c r="L821" s="156">
        <f>L822</f>
        <v>240</v>
      </c>
      <c r="M821" s="156">
        <f t="shared" ref="M821:N821" si="462">M822</f>
        <v>-230</v>
      </c>
      <c r="N821" s="156">
        <f t="shared" si="462"/>
        <v>10</v>
      </c>
    </row>
    <row r="822" spans="1:14" ht="20.25" customHeight="1" x14ac:dyDescent="0.2">
      <c r="A822" s="158" t="s">
        <v>582</v>
      </c>
      <c r="B822" s="170">
        <v>801</v>
      </c>
      <c r="C822" s="151" t="s">
        <v>191</v>
      </c>
      <c r="D822" s="151" t="s">
        <v>193</v>
      </c>
      <c r="E822" s="151" t="s">
        <v>653</v>
      </c>
      <c r="F822" s="151" t="s">
        <v>94</v>
      </c>
      <c r="G822" s="155"/>
      <c r="H822" s="156">
        <v>300</v>
      </c>
      <c r="I822" s="156">
        <v>0</v>
      </c>
      <c r="J822" s="156">
        <f t="shared" si="460"/>
        <v>300</v>
      </c>
      <c r="K822" s="156">
        <v>0</v>
      </c>
      <c r="L822" s="156">
        <v>240</v>
      </c>
      <c r="M822" s="156">
        <v>-230</v>
      </c>
      <c r="N822" s="156">
        <f>L822+M822</f>
        <v>10</v>
      </c>
    </row>
    <row r="823" spans="1:14" ht="58.5" customHeight="1" x14ac:dyDescent="0.2">
      <c r="A823" s="158" t="s">
        <v>649</v>
      </c>
      <c r="B823" s="170">
        <v>801</v>
      </c>
      <c r="C823" s="151" t="s">
        <v>191</v>
      </c>
      <c r="D823" s="151" t="s">
        <v>193</v>
      </c>
      <c r="E823" s="151" t="s">
        <v>652</v>
      </c>
      <c r="F823" s="151"/>
      <c r="G823" s="155"/>
      <c r="H823" s="156">
        <f>H824</f>
        <v>909</v>
      </c>
      <c r="I823" s="156">
        <f>I824</f>
        <v>0</v>
      </c>
      <c r="J823" s="156">
        <f t="shared" si="460"/>
        <v>909</v>
      </c>
      <c r="K823" s="156">
        <f>K824</f>
        <v>-563.1</v>
      </c>
      <c r="L823" s="156">
        <f>L824</f>
        <v>363.5</v>
      </c>
      <c r="M823" s="156">
        <f t="shared" ref="M823:N823" si="463">M824</f>
        <v>-133.4</v>
      </c>
      <c r="N823" s="156">
        <f t="shared" si="463"/>
        <v>230.1</v>
      </c>
    </row>
    <row r="824" spans="1:14" ht="20.25" customHeight="1" x14ac:dyDescent="0.2">
      <c r="A824" s="158" t="s">
        <v>864</v>
      </c>
      <c r="B824" s="170">
        <v>801</v>
      </c>
      <c r="C824" s="151" t="s">
        <v>191</v>
      </c>
      <c r="D824" s="151" t="s">
        <v>193</v>
      </c>
      <c r="E824" s="151" t="s">
        <v>652</v>
      </c>
      <c r="F824" s="151" t="s">
        <v>57</v>
      </c>
      <c r="G824" s="155"/>
      <c r="H824" s="156">
        <v>909</v>
      </c>
      <c r="I824" s="156">
        <v>0</v>
      </c>
      <c r="J824" s="156">
        <f t="shared" si="460"/>
        <v>909</v>
      </c>
      <c r="K824" s="156">
        <v>-563.1</v>
      </c>
      <c r="L824" s="156">
        <v>363.5</v>
      </c>
      <c r="M824" s="156">
        <v>-133.4</v>
      </c>
      <c r="N824" s="156">
        <f>L824+M824</f>
        <v>230.1</v>
      </c>
    </row>
    <row r="825" spans="1:14" ht="27.75" customHeight="1" x14ac:dyDescent="0.2">
      <c r="A825" s="158" t="s">
        <v>650</v>
      </c>
      <c r="B825" s="170">
        <v>801</v>
      </c>
      <c r="C825" s="151" t="s">
        <v>191</v>
      </c>
      <c r="D825" s="151" t="s">
        <v>193</v>
      </c>
      <c r="E825" s="151" t="s">
        <v>651</v>
      </c>
      <c r="F825" s="151"/>
      <c r="G825" s="155"/>
      <c r="H825" s="156">
        <f>H826</f>
        <v>133.80000000000001</v>
      </c>
      <c r="I825" s="156">
        <f>I826</f>
        <v>0</v>
      </c>
      <c r="J825" s="156">
        <f t="shared" si="460"/>
        <v>133.80000000000001</v>
      </c>
      <c r="K825" s="156">
        <f>K826</f>
        <v>0</v>
      </c>
      <c r="L825" s="156">
        <f>L826</f>
        <v>202.9</v>
      </c>
      <c r="M825" s="156">
        <f t="shared" ref="M825:N825" si="464">M826</f>
        <v>-10.5</v>
      </c>
      <c r="N825" s="156">
        <f t="shared" si="464"/>
        <v>192.4</v>
      </c>
    </row>
    <row r="826" spans="1:14" ht="20.25" customHeight="1" x14ac:dyDescent="0.2">
      <c r="A826" s="221" t="s">
        <v>864</v>
      </c>
      <c r="B826" s="170">
        <v>801</v>
      </c>
      <c r="C826" s="151" t="s">
        <v>191</v>
      </c>
      <c r="D826" s="151" t="s">
        <v>193</v>
      </c>
      <c r="E826" s="151" t="s">
        <v>651</v>
      </c>
      <c r="F826" s="151" t="s">
        <v>57</v>
      </c>
      <c r="G826" s="155"/>
      <c r="H826" s="156">
        <v>133.80000000000001</v>
      </c>
      <c r="I826" s="156">
        <v>0</v>
      </c>
      <c r="J826" s="156">
        <f t="shared" si="460"/>
        <v>133.80000000000001</v>
      </c>
      <c r="K826" s="156">
        <v>0</v>
      </c>
      <c r="L826" s="156">
        <v>202.9</v>
      </c>
      <c r="M826" s="156">
        <v>-10.5</v>
      </c>
      <c r="N826" s="156">
        <f>L826+M826</f>
        <v>192.4</v>
      </c>
    </row>
    <row r="827" spans="1:14" ht="15.75" hidden="1" customHeight="1" x14ac:dyDescent="0.2">
      <c r="A827" s="222" t="s">
        <v>210</v>
      </c>
      <c r="B827" s="148">
        <v>801</v>
      </c>
      <c r="C827" s="149" t="s">
        <v>191</v>
      </c>
      <c r="D827" s="149" t="s">
        <v>195</v>
      </c>
      <c r="E827" s="149"/>
      <c r="F827" s="149"/>
      <c r="G827" s="174">
        <f>G831+G833+G834</f>
        <v>0</v>
      </c>
      <c r="H827" s="174">
        <f>H831+H833+H834+H828</f>
        <v>2750.5699999999997</v>
      </c>
      <c r="I827" s="174">
        <f>I831+I833+I834+I828</f>
        <v>-1901.66</v>
      </c>
      <c r="J827" s="174">
        <f>H827+I827</f>
        <v>848.90999999999963</v>
      </c>
      <c r="K827" s="174">
        <f>K831+K833+K834+K828+K829</f>
        <v>8779.4</v>
      </c>
      <c r="L827" s="174">
        <f>L831+L833+L834+L828+L829</f>
        <v>-2044.5</v>
      </c>
      <c r="M827" s="174"/>
      <c r="N827" s="174">
        <f>N831+N833+N834+N828+N829</f>
        <v>0</v>
      </c>
    </row>
    <row r="828" spans="1:14" ht="19.5" hidden="1" customHeight="1" x14ac:dyDescent="0.2">
      <c r="A828" s="158" t="s">
        <v>490</v>
      </c>
      <c r="B828" s="170">
        <v>801</v>
      </c>
      <c r="C828" s="151" t="s">
        <v>191</v>
      </c>
      <c r="D828" s="151" t="s">
        <v>195</v>
      </c>
      <c r="E828" s="151" t="s">
        <v>675</v>
      </c>
      <c r="F828" s="151" t="s">
        <v>79</v>
      </c>
      <c r="G828" s="211"/>
      <c r="H828" s="174"/>
      <c r="I828" s="156">
        <v>142.84</v>
      </c>
      <c r="J828" s="156">
        <f>H828+I828</f>
        <v>142.84</v>
      </c>
      <c r="K828" s="156">
        <v>0</v>
      </c>
      <c r="L828" s="156">
        <v>0</v>
      </c>
      <c r="M828" s="156"/>
      <c r="N828" s="156">
        <v>0</v>
      </c>
    </row>
    <row r="829" spans="1:14" ht="19.5" hidden="1" customHeight="1" x14ac:dyDescent="0.2">
      <c r="A829" s="158" t="s">
        <v>775</v>
      </c>
      <c r="B829" s="170">
        <v>801</v>
      </c>
      <c r="C829" s="151" t="s">
        <v>191</v>
      </c>
      <c r="D829" s="151" t="s">
        <v>195</v>
      </c>
      <c r="E829" s="151" t="s">
        <v>774</v>
      </c>
      <c r="F829" s="151"/>
      <c r="G829" s="211"/>
      <c r="H829" s="174"/>
      <c r="I829" s="156"/>
      <c r="J829" s="156"/>
      <c r="K829" s="156">
        <f>K830</f>
        <v>9011.1</v>
      </c>
      <c r="L829" s="156">
        <f>L830</f>
        <v>0</v>
      </c>
      <c r="M829" s="156"/>
      <c r="N829" s="156">
        <f>N830</f>
        <v>0</v>
      </c>
    </row>
    <row r="830" spans="1:14" ht="19.5" hidden="1" customHeight="1" x14ac:dyDescent="0.2">
      <c r="A830" s="158" t="s">
        <v>773</v>
      </c>
      <c r="B830" s="170">
        <v>801</v>
      </c>
      <c r="C830" s="151" t="s">
        <v>191</v>
      </c>
      <c r="D830" s="151" t="s">
        <v>195</v>
      </c>
      <c r="E830" s="151" t="s">
        <v>774</v>
      </c>
      <c r="F830" s="151" t="s">
        <v>102</v>
      </c>
      <c r="G830" s="211"/>
      <c r="H830" s="174"/>
      <c r="I830" s="156"/>
      <c r="J830" s="156"/>
      <c r="K830" s="156">
        <v>9011.1</v>
      </c>
      <c r="L830" s="156">
        <v>0</v>
      </c>
      <c r="M830" s="156"/>
      <c r="N830" s="156">
        <v>0</v>
      </c>
    </row>
    <row r="831" spans="1:14" ht="63.75" hidden="1" customHeight="1" x14ac:dyDescent="0.2">
      <c r="A831" s="158" t="s">
        <v>691</v>
      </c>
      <c r="B831" s="170">
        <v>801</v>
      </c>
      <c r="C831" s="151" t="s">
        <v>191</v>
      </c>
      <c r="D831" s="151" t="s">
        <v>195</v>
      </c>
      <c r="E831" s="151" t="s">
        <v>692</v>
      </c>
      <c r="F831" s="151"/>
      <c r="G831" s="155"/>
      <c r="H831" s="156">
        <f>H832</f>
        <v>671.8</v>
      </c>
      <c r="I831" s="156">
        <f>I832</f>
        <v>0</v>
      </c>
      <c r="J831" s="156">
        <f>H831+I831</f>
        <v>671.8</v>
      </c>
      <c r="K831" s="156">
        <f>K832</f>
        <v>-231.7</v>
      </c>
      <c r="L831" s="156">
        <f>L832</f>
        <v>0</v>
      </c>
      <c r="M831" s="156"/>
      <c r="N831" s="156">
        <f>N832</f>
        <v>0</v>
      </c>
    </row>
    <row r="832" spans="1:14" ht="20.25" hidden="1" customHeight="1" x14ac:dyDescent="0.2">
      <c r="A832" s="158" t="s">
        <v>773</v>
      </c>
      <c r="B832" s="170">
        <v>801</v>
      </c>
      <c r="C832" s="151" t="s">
        <v>191</v>
      </c>
      <c r="D832" s="151" t="s">
        <v>195</v>
      </c>
      <c r="E832" s="151" t="s">
        <v>692</v>
      </c>
      <c r="F832" s="151" t="s">
        <v>102</v>
      </c>
      <c r="G832" s="155"/>
      <c r="H832" s="156">
        <v>671.8</v>
      </c>
      <c r="I832" s="156">
        <v>0</v>
      </c>
      <c r="J832" s="156">
        <f>H832+I832</f>
        <v>671.8</v>
      </c>
      <c r="K832" s="156">
        <v>-231.7</v>
      </c>
      <c r="L832" s="156">
        <v>0</v>
      </c>
      <c r="M832" s="156"/>
      <c r="N832" s="156">
        <v>0</v>
      </c>
    </row>
    <row r="833" spans="1:14" ht="26.25" hidden="1" customHeight="1" x14ac:dyDescent="0.2">
      <c r="A833" s="158" t="s">
        <v>773</v>
      </c>
      <c r="B833" s="170">
        <v>801</v>
      </c>
      <c r="C833" s="151" t="s">
        <v>191</v>
      </c>
      <c r="D833" s="151" t="s">
        <v>195</v>
      </c>
      <c r="E833" s="151" t="s">
        <v>713</v>
      </c>
      <c r="F833" s="151" t="s">
        <v>79</v>
      </c>
      <c r="G833" s="155"/>
      <c r="H833" s="156">
        <v>34.270000000000003</v>
      </c>
      <c r="I833" s="156">
        <v>0</v>
      </c>
      <c r="J833" s="156">
        <f>H833+I833</f>
        <v>34.270000000000003</v>
      </c>
      <c r="K833" s="156">
        <v>0</v>
      </c>
      <c r="L833" s="156">
        <v>0</v>
      </c>
      <c r="M833" s="156"/>
      <c r="N833" s="156">
        <v>0</v>
      </c>
    </row>
    <row r="834" spans="1:14" ht="56.25" hidden="1" customHeight="1" x14ac:dyDescent="0.2">
      <c r="A834" s="158" t="s">
        <v>773</v>
      </c>
      <c r="B834" s="170">
        <v>801</v>
      </c>
      <c r="C834" s="151" t="s">
        <v>191</v>
      </c>
      <c r="D834" s="151" t="s">
        <v>195</v>
      </c>
      <c r="E834" s="151" t="s">
        <v>734</v>
      </c>
      <c r="F834" s="151" t="s">
        <v>79</v>
      </c>
      <c r="G834" s="155"/>
      <c r="H834" s="156">
        <v>2044.5</v>
      </c>
      <c r="I834" s="156">
        <v>-2044.5</v>
      </c>
      <c r="J834" s="174">
        <f>H834+I834</f>
        <v>0</v>
      </c>
      <c r="K834" s="156">
        <v>0</v>
      </c>
      <c r="L834" s="174">
        <f>I834+J834</f>
        <v>-2044.5</v>
      </c>
      <c r="M834" s="174"/>
      <c r="N834" s="174">
        <f>J834+K834</f>
        <v>0</v>
      </c>
    </row>
    <row r="835" spans="1:14" ht="56.25" hidden="1" customHeight="1" x14ac:dyDescent="0.2">
      <c r="A835" s="158" t="s">
        <v>773</v>
      </c>
      <c r="B835" s="170">
        <v>801</v>
      </c>
      <c r="C835" s="151" t="s">
        <v>191</v>
      </c>
      <c r="D835" s="151" t="s">
        <v>195</v>
      </c>
      <c r="E835" s="151" t="s">
        <v>692</v>
      </c>
      <c r="F835" s="151" t="s">
        <v>102</v>
      </c>
      <c r="G835" s="155"/>
      <c r="H835" s="156">
        <v>671.8</v>
      </c>
      <c r="I835" s="156">
        <v>0</v>
      </c>
      <c r="J835" s="174">
        <v>0</v>
      </c>
      <c r="K835" s="156">
        <v>0</v>
      </c>
      <c r="L835" s="174">
        <f>I835+J835</f>
        <v>0</v>
      </c>
      <c r="M835" s="174"/>
      <c r="N835" s="174">
        <f>J835+K835</f>
        <v>0</v>
      </c>
    </row>
    <row r="836" spans="1:14" ht="17.25" customHeight="1" x14ac:dyDescent="0.2">
      <c r="A836" s="235" t="s">
        <v>353</v>
      </c>
      <c r="B836" s="149" t="s">
        <v>143</v>
      </c>
      <c r="C836" s="149" t="s">
        <v>191</v>
      </c>
      <c r="D836" s="149" t="s">
        <v>205</v>
      </c>
      <c r="E836" s="149"/>
      <c r="F836" s="149"/>
      <c r="G836" s="156" t="e">
        <f>#REF!+G837</f>
        <v>#REF!</v>
      </c>
      <c r="H836" s="156">
        <f t="shared" ref="H836:N836" si="465">H837</f>
        <v>3319.6</v>
      </c>
      <c r="I836" s="156">
        <f t="shared" si="465"/>
        <v>-495.14</v>
      </c>
      <c r="J836" s="156">
        <f t="shared" si="465"/>
        <v>2824.46</v>
      </c>
      <c r="K836" s="156">
        <f t="shared" si="465"/>
        <v>-955.1640000000001</v>
      </c>
      <c r="L836" s="174">
        <f t="shared" si="465"/>
        <v>5024.79</v>
      </c>
      <c r="M836" s="174">
        <f t="shared" si="465"/>
        <v>-974.59</v>
      </c>
      <c r="N836" s="174">
        <f t="shared" si="465"/>
        <v>4050.2</v>
      </c>
    </row>
    <row r="837" spans="1:14" ht="24" customHeight="1" x14ac:dyDescent="0.2">
      <c r="A837" s="158" t="s">
        <v>583</v>
      </c>
      <c r="B837" s="170">
        <v>801</v>
      </c>
      <c r="C837" s="151" t="s">
        <v>191</v>
      </c>
      <c r="D837" s="151" t="s">
        <v>205</v>
      </c>
      <c r="E837" s="151" t="s">
        <v>703</v>
      </c>
      <c r="F837" s="151"/>
      <c r="G837" s="155"/>
      <c r="H837" s="156">
        <f>H839</f>
        <v>3319.6</v>
      </c>
      <c r="I837" s="156">
        <f>I839</f>
        <v>-495.14</v>
      </c>
      <c r="J837" s="156">
        <f>H837+I837</f>
        <v>2824.46</v>
      </c>
      <c r="K837" s="156">
        <f>K839+K838</f>
        <v>-955.1640000000001</v>
      </c>
      <c r="L837" s="156">
        <f>L839+L838</f>
        <v>5024.79</v>
      </c>
      <c r="M837" s="156">
        <f t="shared" ref="M837:N837" si="466">M839+M838</f>
        <v>-974.59</v>
      </c>
      <c r="N837" s="156">
        <f t="shared" si="466"/>
        <v>4050.2</v>
      </c>
    </row>
    <row r="838" spans="1:14" ht="24" customHeight="1" x14ac:dyDescent="0.2">
      <c r="A838" s="158" t="s">
        <v>93</v>
      </c>
      <c r="B838" s="170">
        <v>801</v>
      </c>
      <c r="C838" s="151" t="s">
        <v>191</v>
      </c>
      <c r="D838" s="151" t="s">
        <v>205</v>
      </c>
      <c r="E838" s="151" t="s">
        <v>703</v>
      </c>
      <c r="F838" s="151" t="s">
        <v>94</v>
      </c>
      <c r="G838" s="155"/>
      <c r="H838" s="156"/>
      <c r="I838" s="156"/>
      <c r="J838" s="156"/>
      <c r="K838" s="156">
        <v>328.71600000000001</v>
      </c>
      <c r="L838" s="156">
        <v>5024.79</v>
      </c>
      <c r="M838" s="156">
        <v>-974.59</v>
      </c>
      <c r="N838" s="156">
        <f>L838+M838</f>
        <v>4050.2</v>
      </c>
    </row>
    <row r="839" spans="1:14" ht="17.25" hidden="1" customHeight="1" x14ac:dyDescent="0.2">
      <c r="A839" s="158" t="s">
        <v>78</v>
      </c>
      <c r="B839" s="170">
        <v>801</v>
      </c>
      <c r="C839" s="151" t="s">
        <v>191</v>
      </c>
      <c r="D839" s="151" t="s">
        <v>205</v>
      </c>
      <c r="E839" s="151" t="s">
        <v>703</v>
      </c>
      <c r="F839" s="151" t="s">
        <v>79</v>
      </c>
      <c r="G839" s="155"/>
      <c r="H839" s="156">
        <v>3319.6</v>
      </c>
      <c r="I839" s="156">
        <v>-495.14</v>
      </c>
      <c r="J839" s="156">
        <f>H839+I839</f>
        <v>2824.46</v>
      </c>
      <c r="K839" s="156">
        <v>-1283.8800000000001</v>
      </c>
      <c r="L839" s="156">
        <v>0</v>
      </c>
      <c r="M839" s="156"/>
      <c r="N839" s="156">
        <v>0</v>
      </c>
    </row>
    <row r="840" spans="1:14" ht="18.75" customHeight="1" x14ac:dyDescent="0.2">
      <c r="A840" s="235" t="s">
        <v>211</v>
      </c>
      <c r="B840" s="149" t="s">
        <v>143</v>
      </c>
      <c r="C840" s="149" t="s">
        <v>191</v>
      </c>
      <c r="D840" s="149">
        <v>12</v>
      </c>
      <c r="E840" s="149"/>
      <c r="F840" s="149"/>
      <c r="G840" s="156" t="e">
        <f>#REF!+#REF!+#REF!+#REF!+#REF!+G841+G845+G848</f>
        <v>#REF!</v>
      </c>
      <c r="H840" s="156">
        <f>H841+H845+H848</f>
        <v>9410</v>
      </c>
      <c r="I840" s="156">
        <f>I841+I845+I848</f>
        <v>-749.37999999999988</v>
      </c>
      <c r="J840" s="156">
        <f>J841+J845+J848</f>
        <v>8660.619999999999</v>
      </c>
      <c r="K840" s="156">
        <f>K841+K845+K848</f>
        <v>-3495.14</v>
      </c>
      <c r="L840" s="174">
        <f>L841+L845+L848+L847</f>
        <v>7413.8899999999994</v>
      </c>
      <c r="M840" s="174">
        <f t="shared" ref="M840:N840" si="467">M841+M845+M848+M847</f>
        <v>-2383.8900000000003</v>
      </c>
      <c r="N840" s="174">
        <f t="shared" si="467"/>
        <v>5030</v>
      </c>
    </row>
    <row r="841" spans="1:14" s="14" customFormat="1" ht="43.5" customHeight="1" x14ac:dyDescent="0.2">
      <c r="A841" s="158" t="s">
        <v>846</v>
      </c>
      <c r="B841" s="151" t="s">
        <v>143</v>
      </c>
      <c r="C841" s="151" t="s">
        <v>191</v>
      </c>
      <c r="D841" s="151" t="s">
        <v>200</v>
      </c>
      <c r="E841" s="151" t="s">
        <v>678</v>
      </c>
      <c r="F841" s="151"/>
      <c r="G841" s="155"/>
      <c r="H841" s="156">
        <f>H842+H843+H844</f>
        <v>6550</v>
      </c>
      <c r="I841" s="156">
        <f>I842+I843+I844</f>
        <v>-1212.8399999999999</v>
      </c>
      <c r="J841" s="156">
        <f>H841+I841</f>
        <v>5337.16</v>
      </c>
      <c r="K841" s="156">
        <f>K842+K843+K844</f>
        <v>-3495.14</v>
      </c>
      <c r="L841" s="156">
        <f>L842+L843+L844</f>
        <v>3381.89</v>
      </c>
      <c r="M841" s="156">
        <f t="shared" ref="M841:N841" si="468">M842+M843+M844</f>
        <v>-2361.8900000000003</v>
      </c>
      <c r="N841" s="156">
        <f t="shared" si="468"/>
        <v>1019.9999999999998</v>
      </c>
    </row>
    <row r="842" spans="1:14" s="14" customFormat="1" ht="20.25" customHeight="1" x14ac:dyDescent="0.2">
      <c r="A842" s="158" t="s">
        <v>488</v>
      </c>
      <c r="B842" s="151" t="s">
        <v>143</v>
      </c>
      <c r="C842" s="151" t="s">
        <v>191</v>
      </c>
      <c r="D842" s="151" t="s">
        <v>200</v>
      </c>
      <c r="E842" s="151" t="s">
        <v>677</v>
      </c>
      <c r="F842" s="151" t="s">
        <v>94</v>
      </c>
      <c r="G842" s="155"/>
      <c r="H842" s="156">
        <v>250</v>
      </c>
      <c r="I842" s="156">
        <v>0</v>
      </c>
      <c r="J842" s="156">
        <f t="shared" ref="J842:J849" si="469">H842+I842</f>
        <v>250</v>
      </c>
      <c r="K842" s="156">
        <v>0</v>
      </c>
      <c r="L842" s="156">
        <v>200</v>
      </c>
      <c r="M842" s="156">
        <v>-190</v>
      </c>
      <c r="N842" s="156">
        <f>L842+M842</f>
        <v>10</v>
      </c>
    </row>
    <row r="843" spans="1:14" s="14" customFormat="1" ht="18.75" customHeight="1" x14ac:dyDescent="0.2">
      <c r="A843" s="158" t="s">
        <v>489</v>
      </c>
      <c r="B843" s="151" t="s">
        <v>143</v>
      </c>
      <c r="C843" s="151" t="s">
        <v>191</v>
      </c>
      <c r="D843" s="151" t="s">
        <v>200</v>
      </c>
      <c r="E843" s="151" t="s">
        <v>676</v>
      </c>
      <c r="F843" s="151" t="s">
        <v>79</v>
      </c>
      <c r="G843" s="155"/>
      <c r="H843" s="156">
        <v>300</v>
      </c>
      <c r="I843" s="156">
        <v>0</v>
      </c>
      <c r="J843" s="156">
        <f t="shared" si="469"/>
        <v>300</v>
      </c>
      <c r="K843" s="156">
        <v>0</v>
      </c>
      <c r="L843" s="156">
        <v>240</v>
      </c>
      <c r="M843" s="156">
        <v>-230</v>
      </c>
      <c r="N843" s="156">
        <f t="shared" ref="N843:N844" si="470">L843+M843</f>
        <v>10</v>
      </c>
    </row>
    <row r="844" spans="1:14" s="14" customFormat="1" ht="27.75" customHeight="1" x14ac:dyDescent="0.2">
      <c r="A844" s="158" t="s">
        <v>490</v>
      </c>
      <c r="B844" s="151" t="s">
        <v>143</v>
      </c>
      <c r="C844" s="151" t="s">
        <v>191</v>
      </c>
      <c r="D844" s="151" t="s">
        <v>200</v>
      </c>
      <c r="E844" s="151" t="s">
        <v>675</v>
      </c>
      <c r="F844" s="151" t="s">
        <v>79</v>
      </c>
      <c r="G844" s="155"/>
      <c r="H844" s="156">
        <v>6000</v>
      </c>
      <c r="I844" s="156">
        <f>-1000-20-50-142.84</f>
        <v>-1212.8399999999999</v>
      </c>
      <c r="J844" s="156">
        <f t="shared" si="469"/>
        <v>4787.16</v>
      </c>
      <c r="K844" s="156">
        <v>-3495.14</v>
      </c>
      <c r="L844" s="156">
        <v>2941.89</v>
      </c>
      <c r="M844" s="156">
        <v>-1941.89</v>
      </c>
      <c r="N844" s="156">
        <f t="shared" si="470"/>
        <v>999.99999999999977</v>
      </c>
    </row>
    <row r="845" spans="1:14" s="14" customFormat="1" ht="27.75" customHeight="1" x14ac:dyDescent="0.2">
      <c r="A845" s="158" t="s">
        <v>584</v>
      </c>
      <c r="B845" s="151" t="s">
        <v>143</v>
      </c>
      <c r="C845" s="151" t="s">
        <v>191</v>
      </c>
      <c r="D845" s="151" t="s">
        <v>200</v>
      </c>
      <c r="E845" s="151" t="s">
        <v>674</v>
      </c>
      <c r="F845" s="151"/>
      <c r="G845" s="155"/>
      <c r="H845" s="156">
        <f>H846</f>
        <v>100</v>
      </c>
      <c r="I845" s="156">
        <f>I846</f>
        <v>0</v>
      </c>
      <c r="J845" s="156">
        <f t="shared" si="469"/>
        <v>100</v>
      </c>
      <c r="K845" s="156">
        <f>K846</f>
        <v>0</v>
      </c>
      <c r="L845" s="156">
        <f>L846</f>
        <v>50</v>
      </c>
      <c r="M845" s="156">
        <f t="shared" ref="M845:N845" si="471">M846</f>
        <v>-40</v>
      </c>
      <c r="N845" s="156">
        <f t="shared" si="471"/>
        <v>10</v>
      </c>
    </row>
    <row r="846" spans="1:14" s="14" customFormat="1" ht="18" customHeight="1" x14ac:dyDescent="0.2">
      <c r="A846" s="158" t="s">
        <v>93</v>
      </c>
      <c r="B846" s="151" t="s">
        <v>143</v>
      </c>
      <c r="C846" s="151" t="s">
        <v>191</v>
      </c>
      <c r="D846" s="151" t="s">
        <v>200</v>
      </c>
      <c r="E846" s="151" t="s">
        <v>674</v>
      </c>
      <c r="F846" s="151" t="s">
        <v>94</v>
      </c>
      <c r="G846" s="155"/>
      <c r="H846" s="156">
        <v>100</v>
      </c>
      <c r="I846" s="156">
        <v>0</v>
      </c>
      <c r="J846" s="156">
        <f t="shared" si="469"/>
        <v>100</v>
      </c>
      <c r="K846" s="156">
        <v>0</v>
      </c>
      <c r="L846" s="156">
        <v>50</v>
      </c>
      <c r="M846" s="156">
        <v>-40</v>
      </c>
      <c r="N846" s="156">
        <f>L846+M846</f>
        <v>10</v>
      </c>
    </row>
    <row r="847" spans="1:14" s="14" customFormat="1" ht="39" customHeight="1" x14ac:dyDescent="0.2">
      <c r="A847" s="158" t="s">
        <v>853</v>
      </c>
      <c r="B847" s="151" t="s">
        <v>143</v>
      </c>
      <c r="C847" s="151" t="s">
        <v>191</v>
      </c>
      <c r="D847" s="151" t="s">
        <v>200</v>
      </c>
      <c r="E847" s="151" t="s">
        <v>847</v>
      </c>
      <c r="F847" s="151" t="s">
        <v>94</v>
      </c>
      <c r="G847" s="155"/>
      <c r="H847" s="156"/>
      <c r="I847" s="156"/>
      <c r="J847" s="156"/>
      <c r="K847" s="156"/>
      <c r="L847" s="156">
        <v>700</v>
      </c>
      <c r="M847" s="156">
        <v>0</v>
      </c>
      <c r="N847" s="156">
        <f>L847+M847</f>
        <v>700</v>
      </c>
    </row>
    <row r="848" spans="1:14" s="14" customFormat="1" ht="30.75" customHeight="1" x14ac:dyDescent="0.2">
      <c r="A848" s="158" t="s">
        <v>490</v>
      </c>
      <c r="B848" s="151" t="s">
        <v>143</v>
      </c>
      <c r="C848" s="151" t="s">
        <v>191</v>
      </c>
      <c r="D848" s="151" t="s">
        <v>200</v>
      </c>
      <c r="E848" s="151" t="s">
        <v>673</v>
      </c>
      <c r="F848" s="151"/>
      <c r="G848" s="155"/>
      <c r="H848" s="156">
        <f>H849</f>
        <v>2760</v>
      </c>
      <c r="I848" s="156">
        <f>I849</f>
        <v>463.46</v>
      </c>
      <c r="J848" s="156">
        <f t="shared" si="469"/>
        <v>3223.46</v>
      </c>
      <c r="K848" s="156">
        <f>K849</f>
        <v>0</v>
      </c>
      <c r="L848" s="156">
        <f>L849</f>
        <v>3282</v>
      </c>
      <c r="M848" s="156">
        <f t="shared" ref="M848:N848" si="472">M849</f>
        <v>18</v>
      </c>
      <c r="N848" s="156">
        <f t="shared" si="472"/>
        <v>3300</v>
      </c>
    </row>
    <row r="849" spans="1:14" s="14" customFormat="1" ht="31.5" customHeight="1" x14ac:dyDescent="0.2">
      <c r="A849" s="158" t="s">
        <v>76</v>
      </c>
      <c r="B849" s="151" t="s">
        <v>143</v>
      </c>
      <c r="C849" s="151" t="s">
        <v>191</v>
      </c>
      <c r="D849" s="151" t="s">
        <v>200</v>
      </c>
      <c r="E849" s="151" t="s">
        <v>673</v>
      </c>
      <c r="F849" s="151" t="s">
        <v>77</v>
      </c>
      <c r="G849" s="155"/>
      <c r="H849" s="156">
        <v>2760</v>
      </c>
      <c r="I849" s="156">
        <v>463.46</v>
      </c>
      <c r="J849" s="156">
        <f t="shared" si="469"/>
        <v>3223.46</v>
      </c>
      <c r="K849" s="156">
        <v>0</v>
      </c>
      <c r="L849" s="156">
        <v>3282</v>
      </c>
      <c r="M849" s="156">
        <v>18</v>
      </c>
      <c r="N849" s="156">
        <f>L849+M849</f>
        <v>3300</v>
      </c>
    </row>
    <row r="850" spans="1:14" s="13" customFormat="1" ht="14.25" x14ac:dyDescent="0.2">
      <c r="A850" s="235" t="s">
        <v>346</v>
      </c>
      <c r="B850" s="149" t="s">
        <v>143</v>
      </c>
      <c r="C850" s="149" t="s">
        <v>193</v>
      </c>
      <c r="D850" s="149"/>
      <c r="E850" s="149"/>
      <c r="F850" s="149"/>
      <c r="G850" s="163"/>
      <c r="H850" s="174">
        <f>H851+H858</f>
        <v>19347.54</v>
      </c>
      <c r="I850" s="174">
        <f>I858+I851</f>
        <v>15945.16</v>
      </c>
      <c r="J850" s="174">
        <f>J858+J851</f>
        <v>35292.699999999997</v>
      </c>
      <c r="K850" s="174">
        <f>K858+K851</f>
        <v>22489.670000000002</v>
      </c>
      <c r="L850" s="174">
        <f>L858+L936</f>
        <v>2347.6999999999998</v>
      </c>
      <c r="M850" s="174">
        <f>M858+M936+M851</f>
        <v>-653.10000000000014</v>
      </c>
      <c r="N850" s="174">
        <f>N858+N936+N851</f>
        <v>1694.6</v>
      </c>
    </row>
    <row r="851" spans="1:14" s="13" customFormat="1" ht="14.25" hidden="1" x14ac:dyDescent="0.2">
      <c r="A851" s="235" t="s">
        <v>212</v>
      </c>
      <c r="B851" s="149" t="s">
        <v>143</v>
      </c>
      <c r="C851" s="149" t="s">
        <v>193</v>
      </c>
      <c r="D851" s="149" t="s">
        <v>185</v>
      </c>
      <c r="E851" s="149"/>
      <c r="F851" s="149"/>
      <c r="G851" s="163">
        <v>0</v>
      </c>
      <c r="H851" s="174">
        <f>H854+H856</f>
        <v>12242.54</v>
      </c>
      <c r="I851" s="174">
        <f>I854+I856</f>
        <v>2798.58</v>
      </c>
      <c r="J851" s="174">
        <f>J854+J856</f>
        <v>15041.119999999999</v>
      </c>
      <c r="K851" s="174">
        <f>K854+K856+K852</f>
        <v>4416.32</v>
      </c>
      <c r="L851" s="174">
        <f>L854+L856+L852</f>
        <v>0</v>
      </c>
      <c r="M851" s="174">
        <f t="shared" ref="M851:N851" si="473">M854+M856+M852</f>
        <v>0</v>
      </c>
      <c r="N851" s="174">
        <f t="shared" si="473"/>
        <v>0</v>
      </c>
    </row>
    <row r="852" spans="1:14" s="14" customFormat="1" ht="30" hidden="1" x14ac:dyDescent="0.2">
      <c r="A852" s="158" t="s">
        <v>785</v>
      </c>
      <c r="B852" s="151" t="s">
        <v>143</v>
      </c>
      <c r="C852" s="151" t="s">
        <v>193</v>
      </c>
      <c r="D852" s="151" t="s">
        <v>185</v>
      </c>
      <c r="E852" s="151" t="s">
        <v>776</v>
      </c>
      <c r="F852" s="151"/>
      <c r="G852" s="155"/>
      <c r="H852" s="156"/>
      <c r="I852" s="156"/>
      <c r="J852" s="156"/>
      <c r="K852" s="156">
        <f>K853</f>
        <v>8101.4</v>
      </c>
      <c r="L852" s="156">
        <f>L853</f>
        <v>0</v>
      </c>
      <c r="M852" s="156">
        <f t="shared" ref="M852:N852" si="474">M853</f>
        <v>0</v>
      </c>
      <c r="N852" s="156">
        <f t="shared" si="474"/>
        <v>0</v>
      </c>
    </row>
    <row r="853" spans="1:14" s="14" customFormat="1" ht="30" hidden="1" x14ac:dyDescent="0.2">
      <c r="A853" s="158" t="s">
        <v>737</v>
      </c>
      <c r="B853" s="151" t="s">
        <v>143</v>
      </c>
      <c r="C853" s="151" t="s">
        <v>193</v>
      </c>
      <c r="D853" s="151" t="s">
        <v>185</v>
      </c>
      <c r="E853" s="151" t="s">
        <v>776</v>
      </c>
      <c r="F853" s="151" t="s">
        <v>738</v>
      </c>
      <c r="G853" s="155"/>
      <c r="H853" s="156"/>
      <c r="I853" s="156"/>
      <c r="J853" s="156"/>
      <c r="K853" s="156">
        <v>8101.4</v>
      </c>
      <c r="L853" s="156">
        <v>0</v>
      </c>
      <c r="M853" s="156">
        <v>0</v>
      </c>
      <c r="N853" s="156">
        <f>L853+M853</f>
        <v>0</v>
      </c>
    </row>
    <row r="854" spans="1:14" s="13" customFormat="1" ht="48" hidden="1" customHeight="1" x14ac:dyDescent="0.2">
      <c r="A854" s="158" t="s">
        <v>741</v>
      </c>
      <c r="B854" s="151" t="s">
        <v>143</v>
      </c>
      <c r="C854" s="151" t="s">
        <v>193</v>
      </c>
      <c r="D854" s="151" t="s">
        <v>185</v>
      </c>
      <c r="E854" s="151" t="s">
        <v>866</v>
      </c>
      <c r="F854" s="151"/>
      <c r="G854" s="155"/>
      <c r="H854" s="156">
        <f>H855</f>
        <v>134.54</v>
      </c>
      <c r="I854" s="156">
        <f>I855</f>
        <v>517.09</v>
      </c>
      <c r="J854" s="156">
        <f>H854+I854</f>
        <v>651.63</v>
      </c>
      <c r="K854" s="156">
        <f>K855</f>
        <v>0</v>
      </c>
      <c r="L854" s="156">
        <f>L855</f>
        <v>0</v>
      </c>
      <c r="M854" s="156">
        <f t="shared" ref="M854:N854" si="475">M855</f>
        <v>0</v>
      </c>
      <c r="N854" s="156">
        <f t="shared" si="475"/>
        <v>0</v>
      </c>
    </row>
    <row r="855" spans="1:14" s="13" customFormat="1" ht="30" hidden="1" x14ac:dyDescent="0.2">
      <c r="A855" s="158" t="s">
        <v>737</v>
      </c>
      <c r="B855" s="151" t="s">
        <v>143</v>
      </c>
      <c r="C855" s="151" t="s">
        <v>193</v>
      </c>
      <c r="D855" s="151" t="s">
        <v>185</v>
      </c>
      <c r="E855" s="151" t="s">
        <v>866</v>
      </c>
      <c r="F855" s="151" t="s">
        <v>738</v>
      </c>
      <c r="G855" s="155"/>
      <c r="H855" s="156">
        <v>134.54</v>
      </c>
      <c r="I855" s="156">
        <v>517.09</v>
      </c>
      <c r="J855" s="156">
        <f>H855+I855</f>
        <v>651.63</v>
      </c>
      <c r="K855" s="156">
        <v>0</v>
      </c>
      <c r="L855" s="156">
        <v>0</v>
      </c>
      <c r="M855" s="156">
        <v>0</v>
      </c>
      <c r="N855" s="156">
        <f t="shared" ref="N855:N857" si="476">L855+M855</f>
        <v>0</v>
      </c>
    </row>
    <row r="856" spans="1:14" s="13" customFormat="1" ht="60" hidden="1" x14ac:dyDescent="0.2">
      <c r="A856" s="158" t="s">
        <v>743</v>
      </c>
      <c r="B856" s="151" t="s">
        <v>143</v>
      </c>
      <c r="C856" s="151" t="s">
        <v>193</v>
      </c>
      <c r="D856" s="151" t="s">
        <v>185</v>
      </c>
      <c r="E856" s="151" t="s">
        <v>742</v>
      </c>
      <c r="F856" s="151"/>
      <c r="G856" s="155"/>
      <c r="H856" s="156">
        <f t="shared" ref="H856:N856" si="477">H857</f>
        <v>12108</v>
      </c>
      <c r="I856" s="156">
        <f t="shared" si="477"/>
        <v>2281.4899999999998</v>
      </c>
      <c r="J856" s="156">
        <f t="shared" si="477"/>
        <v>14389.49</v>
      </c>
      <c r="K856" s="156">
        <f t="shared" si="477"/>
        <v>-3685.08</v>
      </c>
      <c r="L856" s="156">
        <f t="shared" si="477"/>
        <v>0</v>
      </c>
      <c r="M856" s="156">
        <f t="shared" si="477"/>
        <v>0</v>
      </c>
      <c r="N856" s="156">
        <f t="shared" si="477"/>
        <v>0</v>
      </c>
    </row>
    <row r="857" spans="1:14" s="13" customFormat="1" ht="30" hidden="1" x14ac:dyDescent="0.2">
      <c r="A857" s="158" t="s">
        <v>737</v>
      </c>
      <c r="B857" s="151" t="s">
        <v>143</v>
      </c>
      <c r="C857" s="151" t="s">
        <v>193</v>
      </c>
      <c r="D857" s="151" t="s">
        <v>185</v>
      </c>
      <c r="E857" s="151" t="s">
        <v>742</v>
      </c>
      <c r="F857" s="151" t="s">
        <v>738</v>
      </c>
      <c r="G857" s="155"/>
      <c r="H857" s="155">
        <v>12108</v>
      </c>
      <c r="I857" s="156">
        <v>2281.4899999999998</v>
      </c>
      <c r="J857" s="156">
        <f>H857+I857</f>
        <v>14389.49</v>
      </c>
      <c r="K857" s="156">
        <v>-3685.08</v>
      </c>
      <c r="L857" s="156">
        <v>0</v>
      </c>
      <c r="M857" s="156">
        <v>0</v>
      </c>
      <c r="N857" s="156">
        <f t="shared" si="476"/>
        <v>0</v>
      </c>
    </row>
    <row r="858" spans="1:14" ht="15" x14ac:dyDescent="0.2">
      <c r="A858" s="235" t="s">
        <v>213</v>
      </c>
      <c r="B858" s="149" t="s">
        <v>143</v>
      </c>
      <c r="C858" s="149" t="s">
        <v>193</v>
      </c>
      <c r="D858" s="149" t="s">
        <v>187</v>
      </c>
      <c r="E858" s="149"/>
      <c r="F858" s="149"/>
      <c r="G858" s="156">
        <f>G859+G861+G914+G932</f>
        <v>0</v>
      </c>
      <c r="H858" s="174">
        <f t="shared" ref="H858:K858" si="478">H914</f>
        <v>7105</v>
      </c>
      <c r="I858" s="174">
        <f t="shared" si="478"/>
        <v>13146.58</v>
      </c>
      <c r="J858" s="174">
        <f t="shared" si="478"/>
        <v>20251.580000000002</v>
      </c>
      <c r="K858" s="174">
        <f t="shared" si="478"/>
        <v>18073.350000000002</v>
      </c>
      <c r="L858" s="174">
        <f>L914</f>
        <v>2200</v>
      </c>
      <c r="M858" s="174">
        <f t="shared" ref="M858:N858" si="479">M914</f>
        <v>-505.40000000000009</v>
      </c>
      <c r="N858" s="174">
        <f t="shared" si="479"/>
        <v>1694.6</v>
      </c>
    </row>
    <row r="859" spans="1:14" ht="25.5" hidden="1" customHeight="1" x14ac:dyDescent="0.2">
      <c r="A859" s="158" t="s">
        <v>492</v>
      </c>
      <c r="B859" s="151" t="s">
        <v>143</v>
      </c>
      <c r="C859" s="151" t="s">
        <v>193</v>
      </c>
      <c r="D859" s="151" t="s">
        <v>187</v>
      </c>
      <c r="E859" s="151" t="s">
        <v>599</v>
      </c>
      <c r="F859" s="151"/>
      <c r="G859" s="155"/>
      <c r="H859" s="155"/>
      <c r="I859" s="156">
        <f>I860</f>
        <v>-2200</v>
      </c>
      <c r="J859" s="156" t="e">
        <f>J860</f>
        <v>#REF!</v>
      </c>
      <c r="K859" s="156">
        <f>K860</f>
        <v>-2200</v>
      </c>
      <c r="L859" s="156" t="e">
        <f>L860</f>
        <v>#REF!</v>
      </c>
      <c r="M859" s="156" t="e">
        <f t="shared" ref="M859:N859" si="480">M860</f>
        <v>#REF!</v>
      </c>
      <c r="N859" s="156" t="e">
        <f t="shared" si="480"/>
        <v>#REF!</v>
      </c>
    </row>
    <row r="860" spans="1:14" ht="24" hidden="1" customHeight="1" x14ac:dyDescent="0.2">
      <c r="A860" s="158" t="s">
        <v>76</v>
      </c>
      <c r="B860" s="151" t="s">
        <v>143</v>
      </c>
      <c r="C860" s="151" t="s">
        <v>193</v>
      </c>
      <c r="D860" s="151" t="s">
        <v>187</v>
      </c>
      <c r="E860" s="151" t="s">
        <v>599</v>
      </c>
      <c r="F860" s="151" t="s">
        <v>77</v>
      </c>
      <c r="G860" s="155"/>
      <c r="H860" s="155"/>
      <c r="I860" s="156">
        <v>-2200</v>
      </c>
      <c r="J860" s="156" t="e">
        <f>#REF!+I860</f>
        <v>#REF!</v>
      </c>
      <c r="K860" s="156">
        <v>-2200</v>
      </c>
      <c r="L860" s="156" t="e">
        <f>#REF!+J860</f>
        <v>#REF!</v>
      </c>
      <c r="M860" s="156" t="e">
        <f>#REF!+K860</f>
        <v>#REF!</v>
      </c>
      <c r="N860" s="156" t="e">
        <f>#REF!+L860</f>
        <v>#REF!</v>
      </c>
    </row>
    <row r="861" spans="1:14" ht="55.5" hidden="1" customHeight="1" x14ac:dyDescent="0.2">
      <c r="A861" s="158" t="s">
        <v>825</v>
      </c>
      <c r="B861" s="151" t="s">
        <v>143</v>
      </c>
      <c r="C861" s="151" t="s">
        <v>193</v>
      </c>
      <c r="D861" s="151" t="s">
        <v>187</v>
      </c>
      <c r="E861" s="151" t="s">
        <v>431</v>
      </c>
      <c r="F861" s="149"/>
      <c r="G861" s="155"/>
      <c r="H861" s="155"/>
      <c r="I861" s="156">
        <f>I862+I864+I872</f>
        <v>-3650</v>
      </c>
      <c r="J861" s="156" t="e">
        <f>J862+J864+J872</f>
        <v>#REF!</v>
      </c>
      <c r="K861" s="156">
        <f>K862+K864+K872</f>
        <v>-3650</v>
      </c>
      <c r="L861" s="156" t="e">
        <f>L862+L864+L872</f>
        <v>#REF!</v>
      </c>
      <c r="M861" s="156" t="e">
        <f t="shared" ref="M861:N861" si="481">M862+M864+M872</f>
        <v>#REF!</v>
      </c>
      <c r="N861" s="156" t="e">
        <f t="shared" si="481"/>
        <v>#REF!</v>
      </c>
    </row>
    <row r="862" spans="1:14" s="14" customFormat="1" ht="15" hidden="1" x14ac:dyDescent="0.2">
      <c r="A862" s="158" t="s">
        <v>491</v>
      </c>
      <c r="B862" s="151" t="s">
        <v>143</v>
      </c>
      <c r="C862" s="151" t="s">
        <v>193</v>
      </c>
      <c r="D862" s="151" t="s">
        <v>187</v>
      </c>
      <c r="E862" s="151" t="s">
        <v>453</v>
      </c>
      <c r="F862" s="151"/>
      <c r="G862" s="155"/>
      <c r="H862" s="155"/>
      <c r="I862" s="156">
        <f>I863</f>
        <v>-550</v>
      </c>
      <c r="J862" s="156" t="e">
        <f>J863</f>
        <v>#REF!</v>
      </c>
      <c r="K862" s="156">
        <f>K863</f>
        <v>-550</v>
      </c>
      <c r="L862" s="156" t="e">
        <f>L863</f>
        <v>#REF!</v>
      </c>
      <c r="M862" s="156" t="e">
        <f t="shared" ref="M862:N862" si="482">M863</f>
        <v>#REF!</v>
      </c>
      <c r="N862" s="156" t="e">
        <f t="shared" si="482"/>
        <v>#REF!</v>
      </c>
    </row>
    <row r="863" spans="1:14" ht="24.75" hidden="1" customHeight="1" x14ac:dyDescent="0.2">
      <c r="A863" s="158" t="s">
        <v>93</v>
      </c>
      <c r="B863" s="151" t="s">
        <v>143</v>
      </c>
      <c r="C863" s="151" t="s">
        <v>193</v>
      </c>
      <c r="D863" s="151" t="s">
        <v>187</v>
      </c>
      <c r="E863" s="151" t="s">
        <v>453</v>
      </c>
      <c r="F863" s="151" t="s">
        <v>94</v>
      </c>
      <c r="G863" s="155"/>
      <c r="H863" s="155"/>
      <c r="I863" s="156">
        <v>-550</v>
      </c>
      <c r="J863" s="156" t="e">
        <f>#REF!+I863</f>
        <v>#REF!</v>
      </c>
      <c r="K863" s="156">
        <v>-550</v>
      </c>
      <c r="L863" s="156" t="e">
        <f>#REF!+J863</f>
        <v>#REF!</v>
      </c>
      <c r="M863" s="156" t="e">
        <f>#REF!+K863</f>
        <v>#REF!</v>
      </c>
      <c r="N863" s="156" t="e">
        <f>#REF!+L863</f>
        <v>#REF!</v>
      </c>
    </row>
    <row r="864" spans="1:14" ht="24.75" hidden="1" customHeight="1" x14ac:dyDescent="0.2">
      <c r="A864" s="158" t="s">
        <v>492</v>
      </c>
      <c r="B864" s="151" t="s">
        <v>143</v>
      </c>
      <c r="C864" s="151" t="s">
        <v>193</v>
      </c>
      <c r="D864" s="151" t="s">
        <v>187</v>
      </c>
      <c r="E864" s="151" t="s">
        <v>443</v>
      </c>
      <c r="F864" s="151"/>
      <c r="G864" s="155"/>
      <c r="H864" s="155"/>
      <c r="I864" s="156">
        <f>I865</f>
        <v>-1500</v>
      </c>
      <c r="J864" s="156" t="e">
        <f>J865</f>
        <v>#REF!</v>
      </c>
      <c r="K864" s="156">
        <f>K865</f>
        <v>-1500</v>
      </c>
      <c r="L864" s="156" t="e">
        <f>L865</f>
        <v>#REF!</v>
      </c>
      <c r="M864" s="156" t="e">
        <f t="shared" ref="M864:N864" si="483">M865</f>
        <v>#REF!</v>
      </c>
      <c r="N864" s="156" t="e">
        <f t="shared" si="483"/>
        <v>#REF!</v>
      </c>
    </row>
    <row r="865" spans="1:14" ht="24.75" hidden="1" customHeight="1" x14ac:dyDescent="0.2">
      <c r="A865" s="158" t="s">
        <v>93</v>
      </c>
      <c r="B865" s="151" t="s">
        <v>143</v>
      </c>
      <c r="C865" s="151" t="s">
        <v>193</v>
      </c>
      <c r="D865" s="151" t="s">
        <v>187</v>
      </c>
      <c r="E865" s="151" t="s">
        <v>443</v>
      </c>
      <c r="F865" s="151" t="s">
        <v>94</v>
      </c>
      <c r="G865" s="155"/>
      <c r="H865" s="155"/>
      <c r="I865" s="156">
        <v>-1500</v>
      </c>
      <c r="J865" s="156" t="e">
        <f>#REF!+I865</f>
        <v>#REF!</v>
      </c>
      <c r="K865" s="156">
        <v>-1500</v>
      </c>
      <c r="L865" s="156" t="e">
        <f>#REF!+J865</f>
        <v>#REF!</v>
      </c>
      <c r="M865" s="156" t="e">
        <f>#REF!+K865</f>
        <v>#REF!</v>
      </c>
      <c r="N865" s="156" t="e">
        <f>#REF!+L865</f>
        <v>#REF!</v>
      </c>
    </row>
    <row r="866" spans="1:14" ht="24.75" hidden="1" customHeight="1" x14ac:dyDescent="0.2">
      <c r="A866" s="158" t="s">
        <v>499</v>
      </c>
      <c r="B866" s="151" t="s">
        <v>143</v>
      </c>
      <c r="C866" s="151" t="s">
        <v>193</v>
      </c>
      <c r="D866" s="151" t="s">
        <v>187</v>
      </c>
      <c r="E866" s="151" t="s">
        <v>498</v>
      </c>
      <c r="F866" s="151"/>
      <c r="G866" s="155"/>
      <c r="H866" s="155"/>
      <c r="I866" s="156">
        <f>I867</f>
        <v>0</v>
      </c>
      <c r="J866" s="156">
        <f>J867</f>
        <v>0</v>
      </c>
      <c r="K866" s="156">
        <f>K867</f>
        <v>0</v>
      </c>
      <c r="L866" s="156">
        <f>L867</f>
        <v>0</v>
      </c>
      <c r="M866" s="156">
        <f t="shared" ref="M866:N866" si="484">M867</f>
        <v>0</v>
      </c>
      <c r="N866" s="156">
        <f t="shared" si="484"/>
        <v>0</v>
      </c>
    </row>
    <row r="867" spans="1:14" ht="24.75" hidden="1" customHeight="1" x14ac:dyDescent="0.2">
      <c r="A867" s="158" t="s">
        <v>93</v>
      </c>
      <c r="B867" s="151" t="s">
        <v>143</v>
      </c>
      <c r="C867" s="151" t="s">
        <v>193</v>
      </c>
      <c r="D867" s="151" t="s">
        <v>187</v>
      </c>
      <c r="E867" s="151" t="s">
        <v>498</v>
      </c>
      <c r="F867" s="151" t="s">
        <v>94</v>
      </c>
      <c r="G867" s="155"/>
      <c r="H867" s="155"/>
      <c r="I867" s="156">
        <v>0</v>
      </c>
      <c r="J867" s="156">
        <f>G867+I867</f>
        <v>0</v>
      </c>
      <c r="K867" s="156">
        <v>0</v>
      </c>
      <c r="L867" s="156">
        <f>H867+J867</f>
        <v>0</v>
      </c>
      <c r="M867" s="156">
        <f t="shared" ref="M867:N867" si="485">I867+K867</f>
        <v>0</v>
      </c>
      <c r="N867" s="156">
        <f t="shared" si="485"/>
        <v>0</v>
      </c>
    </row>
    <row r="868" spans="1:14" ht="24.75" hidden="1" customHeight="1" x14ac:dyDescent="0.2">
      <c r="A868" s="158" t="s">
        <v>1</v>
      </c>
      <c r="B868" s="151" t="s">
        <v>143</v>
      </c>
      <c r="C868" s="151" t="s">
        <v>193</v>
      </c>
      <c r="D868" s="151" t="s">
        <v>187</v>
      </c>
      <c r="E868" s="151" t="s">
        <v>2</v>
      </c>
      <c r="F868" s="151"/>
      <c r="G868" s="155"/>
      <c r="H868" s="155"/>
      <c r="I868" s="156">
        <f>I869</f>
        <v>0</v>
      </c>
      <c r="J868" s="156">
        <f>J869</f>
        <v>0</v>
      </c>
      <c r="K868" s="156">
        <f>K869</f>
        <v>0</v>
      </c>
      <c r="L868" s="156">
        <f>L869</f>
        <v>0</v>
      </c>
      <c r="M868" s="156">
        <f t="shared" ref="M868:N868" si="486">M869</f>
        <v>0</v>
      </c>
      <c r="N868" s="156">
        <f t="shared" si="486"/>
        <v>0</v>
      </c>
    </row>
    <row r="869" spans="1:14" ht="24.75" hidden="1" customHeight="1" x14ac:dyDescent="0.2">
      <c r="A869" s="158" t="s">
        <v>3</v>
      </c>
      <c r="B869" s="151" t="s">
        <v>143</v>
      </c>
      <c r="C869" s="151" t="s">
        <v>193</v>
      </c>
      <c r="D869" s="151" t="s">
        <v>187</v>
      </c>
      <c r="E869" s="151" t="s">
        <v>4</v>
      </c>
      <c r="F869" s="151"/>
      <c r="G869" s="155"/>
      <c r="H869" s="155"/>
      <c r="I869" s="156">
        <f>I870+I871</f>
        <v>0</v>
      </c>
      <c r="J869" s="156">
        <f>J870+J871</f>
        <v>0</v>
      </c>
      <c r="K869" s="156">
        <f>K870+K871</f>
        <v>0</v>
      </c>
      <c r="L869" s="156">
        <f>L870+L871</f>
        <v>0</v>
      </c>
      <c r="M869" s="156">
        <f t="shared" ref="M869:N869" si="487">M870+M871</f>
        <v>0</v>
      </c>
      <c r="N869" s="156">
        <f t="shared" si="487"/>
        <v>0</v>
      </c>
    </row>
    <row r="870" spans="1:14" ht="24.75" hidden="1" customHeight="1" x14ac:dyDescent="0.2">
      <c r="A870" s="158" t="s">
        <v>63</v>
      </c>
      <c r="B870" s="151" t="s">
        <v>143</v>
      </c>
      <c r="C870" s="151" t="s">
        <v>193</v>
      </c>
      <c r="D870" s="151" t="s">
        <v>187</v>
      </c>
      <c r="E870" s="151" t="s">
        <v>4</v>
      </c>
      <c r="F870" s="151" t="s">
        <v>64</v>
      </c>
      <c r="G870" s="155"/>
      <c r="H870" s="155"/>
      <c r="I870" s="156"/>
      <c r="J870" s="156">
        <f>G870+I870</f>
        <v>0</v>
      </c>
      <c r="K870" s="156"/>
      <c r="L870" s="156">
        <f>H870+J870</f>
        <v>0</v>
      </c>
      <c r="M870" s="156">
        <f t="shared" ref="M870:N871" si="488">I870+K870</f>
        <v>0</v>
      </c>
      <c r="N870" s="156">
        <f t="shared" si="488"/>
        <v>0</v>
      </c>
    </row>
    <row r="871" spans="1:14" ht="24.75" hidden="1" customHeight="1" x14ac:dyDescent="0.2">
      <c r="A871" s="158" t="s">
        <v>76</v>
      </c>
      <c r="B871" s="170">
        <v>801</v>
      </c>
      <c r="C871" s="151" t="s">
        <v>193</v>
      </c>
      <c r="D871" s="151" t="s">
        <v>187</v>
      </c>
      <c r="E871" s="151" t="s">
        <v>4</v>
      </c>
      <c r="F871" s="151" t="s">
        <v>77</v>
      </c>
      <c r="G871" s="155"/>
      <c r="H871" s="155"/>
      <c r="I871" s="156">
        <v>0</v>
      </c>
      <c r="J871" s="156">
        <f>G871+I871</f>
        <v>0</v>
      </c>
      <c r="K871" s="156">
        <v>0</v>
      </c>
      <c r="L871" s="156">
        <f>H871+J871</f>
        <v>0</v>
      </c>
      <c r="M871" s="156">
        <f t="shared" si="488"/>
        <v>0</v>
      </c>
      <c r="N871" s="156">
        <f t="shared" si="488"/>
        <v>0</v>
      </c>
    </row>
    <row r="872" spans="1:14" ht="24.75" hidden="1" customHeight="1" x14ac:dyDescent="0.2">
      <c r="A872" s="158" t="s">
        <v>499</v>
      </c>
      <c r="B872" s="151" t="s">
        <v>143</v>
      </c>
      <c r="C872" s="151" t="s">
        <v>193</v>
      </c>
      <c r="D872" s="151" t="s">
        <v>187</v>
      </c>
      <c r="E872" s="151" t="s">
        <v>498</v>
      </c>
      <c r="F872" s="151"/>
      <c r="G872" s="155"/>
      <c r="H872" s="155"/>
      <c r="I872" s="156">
        <f>I873</f>
        <v>-1600</v>
      </c>
      <c r="J872" s="156" t="e">
        <f>J873</f>
        <v>#REF!</v>
      </c>
      <c r="K872" s="156">
        <f>K873</f>
        <v>-1600</v>
      </c>
      <c r="L872" s="156" t="e">
        <f>L873</f>
        <v>#REF!</v>
      </c>
      <c r="M872" s="156" t="e">
        <f t="shared" ref="M872:N872" si="489">M873</f>
        <v>#REF!</v>
      </c>
      <c r="N872" s="156" t="e">
        <f t="shared" si="489"/>
        <v>#REF!</v>
      </c>
    </row>
    <row r="873" spans="1:14" ht="24.75" hidden="1" customHeight="1" x14ac:dyDescent="0.2">
      <c r="A873" s="158" t="s">
        <v>93</v>
      </c>
      <c r="B873" s="151" t="s">
        <v>143</v>
      </c>
      <c r="C873" s="151" t="s">
        <v>193</v>
      </c>
      <c r="D873" s="151" t="s">
        <v>187</v>
      </c>
      <c r="E873" s="151" t="s">
        <v>498</v>
      </c>
      <c r="F873" s="151" t="s">
        <v>94</v>
      </c>
      <c r="G873" s="155"/>
      <c r="H873" s="155"/>
      <c r="I873" s="156">
        <v>-1600</v>
      </c>
      <c r="J873" s="156" t="e">
        <f>#REF!+I873</f>
        <v>#REF!</v>
      </c>
      <c r="K873" s="156">
        <v>-1600</v>
      </c>
      <c r="L873" s="156" t="e">
        <f>#REF!+J873</f>
        <v>#REF!</v>
      </c>
      <c r="M873" s="156" t="e">
        <f>#REF!+K873</f>
        <v>#REF!</v>
      </c>
      <c r="N873" s="156" t="e">
        <f>#REF!+L873</f>
        <v>#REF!</v>
      </c>
    </row>
    <row r="874" spans="1:14" ht="17.25" hidden="1" customHeight="1" x14ac:dyDescent="0.2">
      <c r="A874" s="158" t="s">
        <v>380</v>
      </c>
      <c r="B874" s="170">
        <v>801</v>
      </c>
      <c r="C874" s="151" t="s">
        <v>193</v>
      </c>
      <c r="D874" s="151" t="s">
        <v>187</v>
      </c>
      <c r="E874" s="151" t="s">
        <v>62</v>
      </c>
      <c r="F874" s="151"/>
      <c r="G874" s="155"/>
      <c r="H874" s="155"/>
      <c r="I874" s="156">
        <f>I875+I877+I880+I883+I885+I887</f>
        <v>-1650</v>
      </c>
      <c r="J874" s="156">
        <f>J875+J877+J880+J883+J885+J887</f>
        <v>-1650</v>
      </c>
      <c r="K874" s="156">
        <f>K875+K877+K880+K883+K885+K887</f>
        <v>-1650</v>
      </c>
      <c r="L874" s="156">
        <f>L875+L877+L880+L883+L885+L887</f>
        <v>-1650</v>
      </c>
      <c r="M874" s="156">
        <f t="shared" ref="M874:N874" si="490">M875+M877+M880+M883+M885+M887</f>
        <v>-3300</v>
      </c>
      <c r="N874" s="156">
        <f t="shared" si="490"/>
        <v>-3300</v>
      </c>
    </row>
    <row r="875" spans="1:14" ht="30" hidden="1" x14ac:dyDescent="0.2">
      <c r="A875" s="158" t="s">
        <v>511</v>
      </c>
      <c r="B875" s="170">
        <v>801</v>
      </c>
      <c r="C875" s="151" t="s">
        <v>193</v>
      </c>
      <c r="D875" s="151" t="s">
        <v>187</v>
      </c>
      <c r="E875" s="151" t="s">
        <v>172</v>
      </c>
      <c r="F875" s="151"/>
      <c r="G875" s="155"/>
      <c r="H875" s="155"/>
      <c r="I875" s="156"/>
      <c r="J875" s="156">
        <f>J876</f>
        <v>0</v>
      </c>
      <c r="K875" s="156"/>
      <c r="L875" s="156">
        <f>L876</f>
        <v>0</v>
      </c>
      <c r="M875" s="156">
        <f t="shared" ref="M875:N875" si="491">M876</f>
        <v>0</v>
      </c>
      <c r="N875" s="156">
        <f t="shared" si="491"/>
        <v>0</v>
      </c>
    </row>
    <row r="876" spans="1:14" ht="15" hidden="1" x14ac:dyDescent="0.2">
      <c r="A876" s="158" t="s">
        <v>93</v>
      </c>
      <c r="B876" s="170">
        <v>801</v>
      </c>
      <c r="C876" s="151" t="s">
        <v>193</v>
      </c>
      <c r="D876" s="151" t="s">
        <v>187</v>
      </c>
      <c r="E876" s="151" t="s">
        <v>172</v>
      </c>
      <c r="F876" s="151" t="s">
        <v>94</v>
      </c>
      <c r="G876" s="155"/>
      <c r="H876" s="155"/>
      <c r="I876" s="156"/>
      <c r="J876" s="156">
        <f>G876+I876</f>
        <v>0</v>
      </c>
      <c r="K876" s="156"/>
      <c r="L876" s="156">
        <f>H876+J876</f>
        <v>0</v>
      </c>
      <c r="M876" s="156">
        <f t="shared" ref="M876:N876" si="492">I876+K876</f>
        <v>0</v>
      </c>
      <c r="N876" s="156">
        <f t="shared" si="492"/>
        <v>0</v>
      </c>
    </row>
    <row r="877" spans="1:14" ht="15" hidden="1" x14ac:dyDescent="0.2">
      <c r="A877" s="158" t="s">
        <v>512</v>
      </c>
      <c r="B877" s="170">
        <v>801</v>
      </c>
      <c r="C877" s="151" t="s">
        <v>193</v>
      </c>
      <c r="D877" s="151" t="s">
        <v>187</v>
      </c>
      <c r="E877" s="151" t="s">
        <v>176</v>
      </c>
      <c r="F877" s="151"/>
      <c r="G877" s="155"/>
      <c r="H877" s="155"/>
      <c r="I877" s="156"/>
      <c r="J877" s="156">
        <f>J879+J878</f>
        <v>0</v>
      </c>
      <c r="K877" s="156"/>
      <c r="L877" s="156">
        <f>L879+L878</f>
        <v>0</v>
      </c>
      <c r="M877" s="156">
        <f t="shared" ref="M877:N877" si="493">M879+M878</f>
        <v>0</v>
      </c>
      <c r="N877" s="156">
        <f t="shared" si="493"/>
        <v>0</v>
      </c>
    </row>
    <row r="878" spans="1:14" ht="15" hidden="1" x14ac:dyDescent="0.2">
      <c r="A878" s="158" t="s">
        <v>93</v>
      </c>
      <c r="B878" s="170">
        <v>801</v>
      </c>
      <c r="C878" s="151" t="s">
        <v>193</v>
      </c>
      <c r="D878" s="151" t="s">
        <v>187</v>
      </c>
      <c r="E878" s="151" t="s">
        <v>176</v>
      </c>
      <c r="F878" s="151" t="s">
        <v>94</v>
      </c>
      <c r="G878" s="155"/>
      <c r="H878" s="155"/>
      <c r="I878" s="156"/>
      <c r="J878" s="156">
        <f>G878+I878</f>
        <v>0</v>
      </c>
      <c r="K878" s="156"/>
      <c r="L878" s="156">
        <f>H878+J878</f>
        <v>0</v>
      </c>
      <c r="M878" s="156">
        <f t="shared" ref="M878:N879" si="494">I878+K878</f>
        <v>0</v>
      </c>
      <c r="N878" s="156">
        <f t="shared" si="494"/>
        <v>0</v>
      </c>
    </row>
    <row r="879" spans="1:14" ht="12.75" hidden="1" customHeight="1" x14ac:dyDescent="0.2">
      <c r="A879" s="158" t="s">
        <v>512</v>
      </c>
      <c r="B879" s="170">
        <v>801</v>
      </c>
      <c r="C879" s="151" t="s">
        <v>193</v>
      </c>
      <c r="D879" s="151" t="s">
        <v>187</v>
      </c>
      <c r="E879" s="151" t="s">
        <v>176</v>
      </c>
      <c r="F879" s="151" t="s">
        <v>64</v>
      </c>
      <c r="G879" s="155"/>
      <c r="H879" s="155"/>
      <c r="I879" s="156"/>
      <c r="J879" s="156">
        <f>G879+I879</f>
        <v>0</v>
      </c>
      <c r="K879" s="156"/>
      <c r="L879" s="156">
        <f>H879+J879</f>
        <v>0</v>
      </c>
      <c r="M879" s="156">
        <f t="shared" si="494"/>
        <v>0</v>
      </c>
      <c r="N879" s="156">
        <f t="shared" si="494"/>
        <v>0</v>
      </c>
    </row>
    <row r="880" spans="1:14" ht="15" hidden="1" x14ac:dyDescent="0.2">
      <c r="A880" s="158" t="s">
        <v>513</v>
      </c>
      <c r="B880" s="170">
        <v>801</v>
      </c>
      <c r="C880" s="151" t="s">
        <v>193</v>
      </c>
      <c r="D880" s="151" t="s">
        <v>187</v>
      </c>
      <c r="E880" s="151" t="s">
        <v>177</v>
      </c>
      <c r="F880" s="151"/>
      <c r="G880" s="155"/>
      <c r="H880" s="155"/>
      <c r="I880" s="156"/>
      <c r="J880" s="156">
        <f>J882+J881</f>
        <v>0</v>
      </c>
      <c r="K880" s="156"/>
      <c r="L880" s="156">
        <f>L882+L881</f>
        <v>0</v>
      </c>
      <c r="M880" s="156">
        <f t="shared" ref="M880:N880" si="495">M882+M881</f>
        <v>0</v>
      </c>
      <c r="N880" s="156">
        <f t="shared" si="495"/>
        <v>0</v>
      </c>
    </row>
    <row r="881" spans="1:14" ht="15" hidden="1" x14ac:dyDescent="0.2">
      <c r="A881" s="158" t="s">
        <v>93</v>
      </c>
      <c r="B881" s="170">
        <v>801</v>
      </c>
      <c r="C881" s="151" t="s">
        <v>193</v>
      </c>
      <c r="D881" s="151" t="s">
        <v>187</v>
      </c>
      <c r="E881" s="151" t="s">
        <v>177</v>
      </c>
      <c r="F881" s="151" t="s">
        <v>94</v>
      </c>
      <c r="G881" s="155"/>
      <c r="H881" s="155"/>
      <c r="I881" s="156"/>
      <c r="J881" s="156">
        <f>G881+I881</f>
        <v>0</v>
      </c>
      <c r="K881" s="156"/>
      <c r="L881" s="156">
        <f>H881+J881</f>
        <v>0</v>
      </c>
      <c r="M881" s="156">
        <f t="shared" ref="M881:N882" si="496">I881+K881</f>
        <v>0</v>
      </c>
      <c r="N881" s="156">
        <f t="shared" si="496"/>
        <v>0</v>
      </c>
    </row>
    <row r="882" spans="1:14" ht="12.75" hidden="1" customHeight="1" x14ac:dyDescent="0.2">
      <c r="A882" s="158" t="s">
        <v>63</v>
      </c>
      <c r="B882" s="170">
        <v>801</v>
      </c>
      <c r="C882" s="151" t="s">
        <v>193</v>
      </c>
      <c r="D882" s="151" t="s">
        <v>187</v>
      </c>
      <c r="E882" s="151" t="s">
        <v>177</v>
      </c>
      <c r="F882" s="151" t="s">
        <v>64</v>
      </c>
      <c r="G882" s="155"/>
      <c r="H882" s="155"/>
      <c r="I882" s="156"/>
      <c r="J882" s="156">
        <f>G882+I882</f>
        <v>0</v>
      </c>
      <c r="K882" s="156"/>
      <c r="L882" s="156">
        <f>H882+J882</f>
        <v>0</v>
      </c>
      <c r="M882" s="156">
        <f t="shared" si="496"/>
        <v>0</v>
      </c>
      <c r="N882" s="156">
        <f t="shared" si="496"/>
        <v>0</v>
      </c>
    </row>
    <row r="883" spans="1:14" ht="15" hidden="1" x14ac:dyDescent="0.2">
      <c r="A883" s="158" t="s">
        <v>514</v>
      </c>
      <c r="B883" s="170">
        <v>801</v>
      </c>
      <c r="C883" s="151" t="s">
        <v>193</v>
      </c>
      <c r="D883" s="151" t="s">
        <v>187</v>
      </c>
      <c r="E883" s="151" t="s">
        <v>183</v>
      </c>
      <c r="F883" s="151"/>
      <c r="G883" s="155"/>
      <c r="H883" s="155"/>
      <c r="I883" s="156"/>
      <c r="J883" s="156">
        <f>J884</f>
        <v>0</v>
      </c>
      <c r="K883" s="156"/>
      <c r="L883" s="156">
        <f>L884</f>
        <v>0</v>
      </c>
      <c r="M883" s="156">
        <f t="shared" ref="M883:N883" si="497">M884</f>
        <v>0</v>
      </c>
      <c r="N883" s="156">
        <f t="shared" si="497"/>
        <v>0</v>
      </c>
    </row>
    <row r="884" spans="1:14" ht="15" hidden="1" x14ac:dyDescent="0.2">
      <c r="A884" s="158" t="s">
        <v>93</v>
      </c>
      <c r="B884" s="170">
        <v>801</v>
      </c>
      <c r="C884" s="151" t="s">
        <v>193</v>
      </c>
      <c r="D884" s="151" t="s">
        <v>187</v>
      </c>
      <c r="E884" s="151" t="s">
        <v>183</v>
      </c>
      <c r="F884" s="151" t="s">
        <v>94</v>
      </c>
      <c r="G884" s="155"/>
      <c r="H884" s="155"/>
      <c r="I884" s="156"/>
      <c r="J884" s="156">
        <f>G884+I884</f>
        <v>0</v>
      </c>
      <c r="K884" s="156"/>
      <c r="L884" s="156">
        <f>H884+J884</f>
        <v>0</v>
      </c>
      <c r="M884" s="156">
        <f t="shared" ref="M884:N884" si="498">I884+K884</f>
        <v>0</v>
      </c>
      <c r="N884" s="156">
        <f t="shared" si="498"/>
        <v>0</v>
      </c>
    </row>
    <row r="885" spans="1:14" ht="29.25" hidden="1" customHeight="1" x14ac:dyDescent="0.2">
      <c r="A885" s="158" t="s">
        <v>844</v>
      </c>
      <c r="B885" s="170">
        <v>801</v>
      </c>
      <c r="C885" s="151" t="s">
        <v>193</v>
      </c>
      <c r="D885" s="151" t="s">
        <v>187</v>
      </c>
      <c r="E885" s="151" t="s">
        <v>409</v>
      </c>
      <c r="F885" s="151"/>
      <c r="G885" s="155"/>
      <c r="H885" s="155"/>
      <c r="I885" s="156">
        <f>I886</f>
        <v>-1500</v>
      </c>
      <c r="J885" s="156">
        <f>J886</f>
        <v>-1500</v>
      </c>
      <c r="K885" s="156">
        <f>K886</f>
        <v>-1500</v>
      </c>
      <c r="L885" s="156">
        <f>L886</f>
        <v>-1500</v>
      </c>
      <c r="M885" s="156">
        <f t="shared" ref="M885:N885" si="499">M886</f>
        <v>-3000</v>
      </c>
      <c r="N885" s="156">
        <f t="shared" si="499"/>
        <v>-3000</v>
      </c>
    </row>
    <row r="886" spans="1:14" ht="15.75" hidden="1" customHeight="1" x14ac:dyDescent="0.2">
      <c r="A886" s="158" t="s">
        <v>93</v>
      </c>
      <c r="B886" s="170">
        <v>801</v>
      </c>
      <c r="C886" s="151" t="s">
        <v>193</v>
      </c>
      <c r="D886" s="151" t="s">
        <v>187</v>
      </c>
      <c r="E886" s="151" t="s">
        <v>409</v>
      </c>
      <c r="F886" s="151" t="s">
        <v>94</v>
      </c>
      <c r="G886" s="155"/>
      <c r="H886" s="155"/>
      <c r="I886" s="156">
        <v>-1500</v>
      </c>
      <c r="J886" s="156">
        <f>G886+I886</f>
        <v>-1500</v>
      </c>
      <c r="K886" s="156">
        <v>-1500</v>
      </c>
      <c r="L886" s="156">
        <f>H886+J886</f>
        <v>-1500</v>
      </c>
      <c r="M886" s="156">
        <f t="shared" ref="M886:N886" si="500">I886+K886</f>
        <v>-3000</v>
      </c>
      <c r="N886" s="156">
        <f t="shared" si="500"/>
        <v>-3000</v>
      </c>
    </row>
    <row r="887" spans="1:14" ht="15.75" hidden="1" customHeight="1" x14ac:dyDescent="0.2">
      <c r="A887" s="158" t="s">
        <v>402</v>
      </c>
      <c r="B887" s="170">
        <v>801</v>
      </c>
      <c r="C887" s="151" t="s">
        <v>193</v>
      </c>
      <c r="D887" s="151" t="s">
        <v>187</v>
      </c>
      <c r="E887" s="151" t="s">
        <v>410</v>
      </c>
      <c r="F887" s="151"/>
      <c r="G887" s="155"/>
      <c r="H887" s="155"/>
      <c r="I887" s="156">
        <f>I888</f>
        <v>-150</v>
      </c>
      <c r="J887" s="156">
        <f>J888</f>
        <v>-150</v>
      </c>
      <c r="K887" s="156">
        <f>K888</f>
        <v>-150</v>
      </c>
      <c r="L887" s="156">
        <f>L888</f>
        <v>-150</v>
      </c>
      <c r="M887" s="156">
        <f t="shared" ref="M887:N887" si="501">M888</f>
        <v>-300</v>
      </c>
      <c r="N887" s="156">
        <f t="shared" si="501"/>
        <v>-300</v>
      </c>
    </row>
    <row r="888" spans="1:14" ht="18" hidden="1" customHeight="1" x14ac:dyDescent="0.2">
      <c r="A888" s="158" t="s">
        <v>93</v>
      </c>
      <c r="B888" s="170">
        <v>801</v>
      </c>
      <c r="C888" s="151" t="s">
        <v>193</v>
      </c>
      <c r="D888" s="151" t="s">
        <v>187</v>
      </c>
      <c r="E888" s="151" t="s">
        <v>410</v>
      </c>
      <c r="F888" s="151" t="s">
        <v>94</v>
      </c>
      <c r="G888" s="155"/>
      <c r="H888" s="155"/>
      <c r="I888" s="156">
        <v>-150</v>
      </c>
      <c r="J888" s="156">
        <f>G888+I888</f>
        <v>-150</v>
      </c>
      <c r="K888" s="156">
        <v>-150</v>
      </c>
      <c r="L888" s="156">
        <f>H888+J888</f>
        <v>-150</v>
      </c>
      <c r="M888" s="156">
        <f t="shared" ref="M888:N888" si="502">I888+K888</f>
        <v>-300</v>
      </c>
      <c r="N888" s="156">
        <f t="shared" si="502"/>
        <v>-300</v>
      </c>
    </row>
    <row r="889" spans="1:14" ht="15" hidden="1" x14ac:dyDescent="0.2">
      <c r="A889" s="158" t="s">
        <v>501</v>
      </c>
      <c r="B889" s="170">
        <v>801</v>
      </c>
      <c r="C889" s="151" t="s">
        <v>193</v>
      </c>
      <c r="D889" s="151" t="s">
        <v>187</v>
      </c>
      <c r="E889" s="151" t="s">
        <v>500</v>
      </c>
      <c r="F889" s="151"/>
      <c r="G889" s="155"/>
      <c r="H889" s="155"/>
      <c r="I889" s="156">
        <f>I890</f>
        <v>2200</v>
      </c>
      <c r="J889" s="156">
        <f>J890</f>
        <v>0</v>
      </c>
      <c r="K889" s="156">
        <f>K890</f>
        <v>2200</v>
      </c>
      <c r="L889" s="156">
        <f>L890</f>
        <v>0</v>
      </c>
      <c r="M889" s="156">
        <f t="shared" ref="M889:N889" si="503">M890</f>
        <v>1</v>
      </c>
      <c r="N889" s="156">
        <f t="shared" si="503"/>
        <v>2</v>
      </c>
    </row>
    <row r="890" spans="1:14" ht="30" hidden="1" x14ac:dyDescent="0.2">
      <c r="A890" s="158" t="s">
        <v>76</v>
      </c>
      <c r="B890" s="170">
        <v>801</v>
      </c>
      <c r="C890" s="151" t="s">
        <v>193</v>
      </c>
      <c r="D890" s="151" t="s">
        <v>187</v>
      </c>
      <c r="E890" s="151" t="s">
        <v>500</v>
      </c>
      <c r="F890" s="151" t="s">
        <v>77</v>
      </c>
      <c r="G890" s="155"/>
      <c r="H890" s="155"/>
      <c r="I890" s="156">
        <v>2200</v>
      </c>
      <c r="J890" s="156">
        <v>0</v>
      </c>
      <c r="K890" s="156">
        <v>2200</v>
      </c>
      <c r="L890" s="156">
        <v>0</v>
      </c>
      <c r="M890" s="156">
        <v>1</v>
      </c>
      <c r="N890" s="156">
        <v>2</v>
      </c>
    </row>
    <row r="891" spans="1:14" ht="15" hidden="1" x14ac:dyDescent="0.2">
      <c r="A891" s="235" t="s">
        <v>214</v>
      </c>
      <c r="B891" s="149" t="s">
        <v>143</v>
      </c>
      <c r="C891" s="149" t="s">
        <v>193</v>
      </c>
      <c r="D891" s="149" t="s">
        <v>189</v>
      </c>
      <c r="E891" s="149"/>
      <c r="F891" s="149"/>
      <c r="G891" s="155"/>
      <c r="H891" s="155"/>
      <c r="I891" s="156"/>
      <c r="J891" s="156">
        <f>J892</f>
        <v>-3309.56</v>
      </c>
      <c r="K891" s="156"/>
      <c r="L891" s="156">
        <f>L892</f>
        <v>-3309.56</v>
      </c>
      <c r="M891" s="156">
        <f t="shared" ref="M891:N891" si="504">M892</f>
        <v>-6618.12</v>
      </c>
      <c r="N891" s="156">
        <f t="shared" si="504"/>
        <v>-6617.12</v>
      </c>
    </row>
    <row r="892" spans="1:14" ht="15" hidden="1" x14ac:dyDescent="0.2">
      <c r="A892" s="158" t="s">
        <v>380</v>
      </c>
      <c r="B892" s="151" t="s">
        <v>143</v>
      </c>
      <c r="C892" s="151" t="s">
        <v>193</v>
      </c>
      <c r="D892" s="151" t="s">
        <v>189</v>
      </c>
      <c r="E892" s="151" t="s">
        <v>62</v>
      </c>
      <c r="F892" s="151"/>
      <c r="G892" s="155"/>
      <c r="H892" s="155"/>
      <c r="I892" s="156"/>
      <c r="J892" s="156">
        <f>J893+J905</f>
        <v>-3309.56</v>
      </c>
      <c r="K892" s="156"/>
      <c r="L892" s="156">
        <f>L893+L905</f>
        <v>-3309.56</v>
      </c>
      <c r="M892" s="156">
        <f t="shared" ref="M892:N892" si="505">M893+M905</f>
        <v>-6618.12</v>
      </c>
      <c r="N892" s="156">
        <f t="shared" si="505"/>
        <v>-6617.12</v>
      </c>
    </row>
    <row r="893" spans="1:14" ht="15" hidden="1" x14ac:dyDescent="0.2">
      <c r="A893" s="158" t="s">
        <v>515</v>
      </c>
      <c r="B893" s="151" t="s">
        <v>143</v>
      </c>
      <c r="C893" s="151" t="s">
        <v>193</v>
      </c>
      <c r="D893" s="151" t="s">
        <v>189</v>
      </c>
      <c r="E893" s="151" t="s">
        <v>178</v>
      </c>
      <c r="F893" s="151"/>
      <c r="G893" s="155"/>
      <c r="H893" s="155"/>
      <c r="I893" s="156"/>
      <c r="J893" s="156">
        <f>J894+J900</f>
        <v>0</v>
      </c>
      <c r="K893" s="156"/>
      <c r="L893" s="156">
        <f>L894+L900</f>
        <v>0</v>
      </c>
      <c r="M893" s="156">
        <f t="shared" ref="M893:N893" si="506">M894+M900</f>
        <v>0</v>
      </c>
      <c r="N893" s="156">
        <f t="shared" si="506"/>
        <v>0</v>
      </c>
    </row>
    <row r="894" spans="1:14" ht="12.75" hidden="1" customHeight="1" x14ac:dyDescent="0.2">
      <c r="A894" s="158" t="s">
        <v>63</v>
      </c>
      <c r="B894" s="151" t="s">
        <v>143</v>
      </c>
      <c r="C894" s="151" t="s">
        <v>193</v>
      </c>
      <c r="D894" s="151" t="s">
        <v>189</v>
      </c>
      <c r="E894" s="151" t="s">
        <v>178</v>
      </c>
      <c r="F894" s="151" t="s">
        <v>64</v>
      </c>
      <c r="G894" s="155"/>
      <c r="H894" s="155"/>
      <c r="I894" s="156"/>
      <c r="J894" s="156">
        <f>G894+I894</f>
        <v>0</v>
      </c>
      <c r="K894" s="156"/>
      <c r="L894" s="156">
        <f>H894+J894</f>
        <v>0</v>
      </c>
      <c r="M894" s="156">
        <f t="shared" ref="M894:N894" si="507">I894+K894</f>
        <v>0</v>
      </c>
      <c r="N894" s="156">
        <f t="shared" si="507"/>
        <v>0</v>
      </c>
    </row>
    <row r="895" spans="1:14" ht="12.75" hidden="1" customHeight="1" x14ac:dyDescent="0.2">
      <c r="A895" s="235" t="s">
        <v>278</v>
      </c>
      <c r="B895" s="148">
        <v>801</v>
      </c>
      <c r="C895" s="149" t="s">
        <v>197</v>
      </c>
      <c r="D895" s="149"/>
      <c r="E895" s="149"/>
      <c r="F895" s="149"/>
      <c r="G895" s="155"/>
      <c r="H895" s="155"/>
      <c r="I895" s="156"/>
      <c r="J895" s="156" t="e">
        <f>J896</f>
        <v>#REF!</v>
      </c>
      <c r="K895" s="156"/>
      <c r="L895" s="156" t="e">
        <f t="shared" ref="L895:N898" si="508">L896</f>
        <v>#REF!</v>
      </c>
      <c r="M895" s="156">
        <f t="shared" si="508"/>
        <v>0</v>
      </c>
      <c r="N895" s="156" t="e">
        <f t="shared" si="508"/>
        <v>#REF!</v>
      </c>
    </row>
    <row r="896" spans="1:14" ht="25.5" hidden="1" customHeight="1" x14ac:dyDescent="0.2">
      <c r="A896" s="235" t="s">
        <v>217</v>
      </c>
      <c r="B896" s="148">
        <v>801</v>
      </c>
      <c r="C896" s="149" t="s">
        <v>197</v>
      </c>
      <c r="D896" s="149" t="s">
        <v>193</v>
      </c>
      <c r="E896" s="149"/>
      <c r="F896" s="149"/>
      <c r="G896" s="155"/>
      <c r="H896" s="155"/>
      <c r="I896" s="156"/>
      <c r="J896" s="156" t="e">
        <f>J897</f>
        <v>#REF!</v>
      </c>
      <c r="K896" s="156"/>
      <c r="L896" s="156" t="e">
        <f t="shared" si="508"/>
        <v>#REF!</v>
      </c>
      <c r="M896" s="156">
        <f t="shared" si="508"/>
        <v>0</v>
      </c>
      <c r="N896" s="156" t="e">
        <f t="shared" si="508"/>
        <v>#REF!</v>
      </c>
    </row>
    <row r="897" spans="1:14" ht="12.75" hidden="1" customHeight="1" x14ac:dyDescent="0.2">
      <c r="A897" s="158" t="s">
        <v>337</v>
      </c>
      <c r="B897" s="170">
        <v>801</v>
      </c>
      <c r="C897" s="151" t="s">
        <v>197</v>
      </c>
      <c r="D897" s="151" t="s">
        <v>193</v>
      </c>
      <c r="E897" s="151" t="s">
        <v>338</v>
      </c>
      <c r="F897" s="151"/>
      <c r="G897" s="155"/>
      <c r="H897" s="155"/>
      <c r="I897" s="156"/>
      <c r="J897" s="156" t="e">
        <f>J898</f>
        <v>#REF!</v>
      </c>
      <c r="K897" s="156"/>
      <c r="L897" s="156" t="e">
        <f t="shared" si="508"/>
        <v>#REF!</v>
      </c>
      <c r="M897" s="156">
        <f t="shared" si="508"/>
        <v>0</v>
      </c>
      <c r="N897" s="156" t="e">
        <f t="shared" si="508"/>
        <v>#REF!</v>
      </c>
    </row>
    <row r="898" spans="1:14" ht="12.75" hidden="1" customHeight="1" x14ac:dyDescent="0.2">
      <c r="A898" s="158" t="s">
        <v>339</v>
      </c>
      <c r="B898" s="170">
        <v>801</v>
      </c>
      <c r="C898" s="151" t="s">
        <v>197</v>
      </c>
      <c r="D898" s="151" t="s">
        <v>193</v>
      </c>
      <c r="E898" s="151" t="s">
        <v>340</v>
      </c>
      <c r="F898" s="151"/>
      <c r="G898" s="155"/>
      <c r="H898" s="155"/>
      <c r="I898" s="156"/>
      <c r="J898" s="156" t="e">
        <f>J899</f>
        <v>#REF!</v>
      </c>
      <c r="K898" s="156"/>
      <c r="L898" s="156" t="e">
        <f t="shared" si="508"/>
        <v>#REF!</v>
      </c>
      <c r="M898" s="156">
        <f t="shared" si="508"/>
        <v>0</v>
      </c>
      <c r="N898" s="156" t="e">
        <f t="shared" si="508"/>
        <v>#REF!</v>
      </c>
    </row>
    <row r="899" spans="1:14" ht="12.75" hidden="1" customHeight="1" x14ac:dyDescent="0.2">
      <c r="A899" s="158" t="s">
        <v>300</v>
      </c>
      <c r="B899" s="170">
        <v>801</v>
      </c>
      <c r="C899" s="151" t="s">
        <v>197</v>
      </c>
      <c r="D899" s="151" t="s">
        <v>193</v>
      </c>
      <c r="E899" s="151" t="s">
        <v>340</v>
      </c>
      <c r="F899" s="151" t="s">
        <v>301</v>
      </c>
      <c r="G899" s="155"/>
      <c r="H899" s="155"/>
      <c r="I899" s="156"/>
      <c r="J899" s="156" t="e">
        <f>#REF!+I899</f>
        <v>#REF!</v>
      </c>
      <c r="K899" s="156"/>
      <c r="L899" s="156" t="e">
        <f>F899+J899</f>
        <v>#REF!</v>
      </c>
      <c r="M899" s="156">
        <f t="shared" ref="M899:N899" si="509">G899+K899</f>
        <v>0</v>
      </c>
      <c r="N899" s="156" t="e">
        <f t="shared" si="509"/>
        <v>#REF!</v>
      </c>
    </row>
    <row r="900" spans="1:14" ht="36" hidden="1" customHeight="1" x14ac:dyDescent="0.2">
      <c r="A900" s="158" t="s">
        <v>156</v>
      </c>
      <c r="B900" s="170">
        <v>801</v>
      </c>
      <c r="C900" s="151" t="s">
        <v>193</v>
      </c>
      <c r="D900" s="151" t="s">
        <v>189</v>
      </c>
      <c r="E900" s="151" t="s">
        <v>178</v>
      </c>
      <c r="F900" s="151" t="s">
        <v>157</v>
      </c>
      <c r="G900" s="155"/>
      <c r="H900" s="155"/>
      <c r="I900" s="156"/>
      <c r="J900" s="156">
        <f>G900+I900</f>
        <v>0</v>
      </c>
      <c r="K900" s="156"/>
      <c r="L900" s="156">
        <f>H900+J900</f>
        <v>0</v>
      </c>
      <c r="M900" s="156">
        <f t="shared" ref="M900:N900" si="510">I900+K900</f>
        <v>0</v>
      </c>
      <c r="N900" s="156">
        <f t="shared" si="510"/>
        <v>0</v>
      </c>
    </row>
    <row r="901" spans="1:14" s="13" customFormat="1" ht="12.75" hidden="1" customHeight="1" x14ac:dyDescent="0.2">
      <c r="A901" s="235" t="s">
        <v>278</v>
      </c>
      <c r="B901" s="148">
        <v>801</v>
      </c>
      <c r="C901" s="149" t="s">
        <v>197</v>
      </c>
      <c r="D901" s="149"/>
      <c r="E901" s="149"/>
      <c r="F901" s="149"/>
      <c r="G901" s="163"/>
      <c r="H901" s="163"/>
      <c r="I901" s="174"/>
      <c r="J901" s="174">
        <f>J905+J902</f>
        <v>-3309.56</v>
      </c>
      <c r="K901" s="174"/>
      <c r="L901" s="174">
        <f>L905+L902</f>
        <v>-3309.56</v>
      </c>
      <c r="M901" s="174">
        <f t="shared" ref="M901:N901" si="511">M905+M902</f>
        <v>-6618.12</v>
      </c>
      <c r="N901" s="174">
        <f t="shared" si="511"/>
        <v>-6617.12</v>
      </c>
    </row>
    <row r="902" spans="1:14" ht="12.75" hidden="1" customHeight="1" x14ac:dyDescent="0.2">
      <c r="A902" s="235" t="s">
        <v>215</v>
      </c>
      <c r="B902" s="148">
        <v>801</v>
      </c>
      <c r="C902" s="149" t="s">
        <v>197</v>
      </c>
      <c r="D902" s="149" t="s">
        <v>185</v>
      </c>
      <c r="E902" s="149"/>
      <c r="F902" s="149"/>
      <c r="G902" s="155"/>
      <c r="H902" s="155"/>
      <c r="I902" s="156"/>
      <c r="J902" s="156">
        <f>J903</f>
        <v>0</v>
      </c>
      <c r="K902" s="156"/>
      <c r="L902" s="156">
        <f>L903</f>
        <v>0</v>
      </c>
      <c r="M902" s="156">
        <f t="shared" ref="M902:N903" si="512">M903</f>
        <v>0</v>
      </c>
      <c r="N902" s="156">
        <f t="shared" si="512"/>
        <v>0</v>
      </c>
    </row>
    <row r="903" spans="1:14" ht="25.5" hidden="1" customHeight="1" x14ac:dyDescent="0.2">
      <c r="A903" s="158" t="s">
        <v>390</v>
      </c>
      <c r="B903" s="148">
        <v>801</v>
      </c>
      <c r="C903" s="149" t="s">
        <v>197</v>
      </c>
      <c r="D903" s="151" t="s">
        <v>185</v>
      </c>
      <c r="E903" s="151" t="s">
        <v>391</v>
      </c>
      <c r="F903" s="151"/>
      <c r="G903" s="155"/>
      <c r="H903" s="155"/>
      <c r="I903" s="156"/>
      <c r="J903" s="156">
        <f>J904</f>
        <v>0</v>
      </c>
      <c r="K903" s="156"/>
      <c r="L903" s="156">
        <f>L904</f>
        <v>0</v>
      </c>
      <c r="M903" s="156">
        <f t="shared" si="512"/>
        <v>0</v>
      </c>
      <c r="N903" s="156">
        <f t="shared" si="512"/>
        <v>0</v>
      </c>
    </row>
    <row r="904" spans="1:14" ht="12.75" hidden="1" customHeight="1" x14ac:dyDescent="0.2">
      <c r="A904" s="172" t="s">
        <v>392</v>
      </c>
      <c r="B904" s="170">
        <v>801</v>
      </c>
      <c r="C904" s="151" t="s">
        <v>197</v>
      </c>
      <c r="D904" s="151" t="s">
        <v>185</v>
      </c>
      <c r="E904" s="151" t="s">
        <v>391</v>
      </c>
      <c r="F904" s="151" t="s">
        <v>393</v>
      </c>
      <c r="G904" s="155"/>
      <c r="H904" s="155"/>
      <c r="I904" s="156"/>
      <c r="J904" s="156">
        <f>I904</f>
        <v>0</v>
      </c>
      <c r="K904" s="156"/>
      <c r="L904" s="156">
        <f>J904</f>
        <v>0</v>
      </c>
      <c r="M904" s="156">
        <f t="shared" ref="M904:N904" si="513">K904</f>
        <v>0</v>
      </c>
      <c r="N904" s="156">
        <f t="shared" si="513"/>
        <v>0</v>
      </c>
    </row>
    <row r="905" spans="1:14" ht="19.5" hidden="1" customHeight="1" x14ac:dyDescent="0.2">
      <c r="A905" s="235" t="s">
        <v>216</v>
      </c>
      <c r="B905" s="148">
        <v>801</v>
      </c>
      <c r="C905" s="149" t="s">
        <v>197</v>
      </c>
      <c r="D905" s="149" t="s">
        <v>187</v>
      </c>
      <c r="E905" s="149"/>
      <c r="F905" s="149"/>
      <c r="G905" s="155"/>
      <c r="H905" s="155"/>
      <c r="I905" s="156"/>
      <c r="J905" s="156">
        <f>J906+J908</f>
        <v>-3309.56</v>
      </c>
      <c r="K905" s="156"/>
      <c r="L905" s="156">
        <f>L906+L908</f>
        <v>-3309.56</v>
      </c>
      <c r="M905" s="156">
        <f t="shared" ref="M905:N905" si="514">M906+M908</f>
        <v>-6618.12</v>
      </c>
      <c r="N905" s="156">
        <f t="shared" si="514"/>
        <v>-6617.12</v>
      </c>
    </row>
    <row r="906" spans="1:14" ht="41.25" hidden="1" customHeight="1" x14ac:dyDescent="0.2">
      <c r="A906" s="158" t="s">
        <v>394</v>
      </c>
      <c r="B906" s="151" t="s">
        <v>143</v>
      </c>
      <c r="C906" s="151" t="s">
        <v>197</v>
      </c>
      <c r="D906" s="151" t="s">
        <v>187</v>
      </c>
      <c r="E906" s="150" t="s">
        <v>395</v>
      </c>
      <c r="F906" s="151"/>
      <c r="G906" s="155"/>
      <c r="H906" s="155"/>
      <c r="I906" s="156"/>
      <c r="J906" s="156">
        <f>J907</f>
        <v>0</v>
      </c>
      <c r="K906" s="156"/>
      <c r="L906" s="156">
        <f>L907</f>
        <v>0</v>
      </c>
      <c r="M906" s="156">
        <f t="shared" ref="M906:N906" si="515">M907</f>
        <v>0</v>
      </c>
      <c r="N906" s="156">
        <f t="shared" si="515"/>
        <v>0</v>
      </c>
    </row>
    <row r="907" spans="1:14" ht="34.5" hidden="1" customHeight="1" x14ac:dyDescent="0.2">
      <c r="A907" s="172" t="s">
        <v>392</v>
      </c>
      <c r="B907" s="151" t="s">
        <v>143</v>
      </c>
      <c r="C907" s="151" t="s">
        <v>197</v>
      </c>
      <c r="D907" s="151" t="s">
        <v>187</v>
      </c>
      <c r="E907" s="150" t="s">
        <v>395</v>
      </c>
      <c r="F907" s="151" t="s">
        <v>393</v>
      </c>
      <c r="G907" s="155"/>
      <c r="H907" s="155"/>
      <c r="I907" s="156"/>
      <c r="J907" s="156">
        <f>G907+I907</f>
        <v>0</v>
      </c>
      <c r="K907" s="156"/>
      <c r="L907" s="156">
        <f>H907+J907</f>
        <v>0</v>
      </c>
      <c r="M907" s="156">
        <f t="shared" ref="M907:N907" si="516">I907+K907</f>
        <v>0</v>
      </c>
      <c r="N907" s="156">
        <f t="shared" si="516"/>
        <v>0</v>
      </c>
    </row>
    <row r="908" spans="1:14" ht="14.25" hidden="1" customHeight="1" x14ac:dyDescent="0.2">
      <c r="A908" s="235" t="s">
        <v>80</v>
      </c>
      <c r="B908" s="148">
        <v>801</v>
      </c>
      <c r="C908" s="149" t="s">
        <v>220</v>
      </c>
      <c r="D908" s="149"/>
      <c r="E908" s="149"/>
      <c r="F908" s="149"/>
      <c r="G908" s="155"/>
      <c r="H908" s="155"/>
      <c r="I908" s="156">
        <f>I909</f>
        <v>-3309.56</v>
      </c>
      <c r="J908" s="156">
        <f>J909</f>
        <v>-3309.56</v>
      </c>
      <c r="K908" s="156">
        <f>K909</f>
        <v>-3309.56</v>
      </c>
      <c r="L908" s="156">
        <f>L909</f>
        <v>-3309.56</v>
      </c>
      <c r="M908" s="156">
        <f t="shared" ref="M908:N908" si="517">M909</f>
        <v>-6618.12</v>
      </c>
      <c r="N908" s="156">
        <f t="shared" si="517"/>
        <v>-6617.12</v>
      </c>
    </row>
    <row r="909" spans="1:14" s="13" customFormat="1" ht="14.25" hidden="1" customHeight="1" x14ac:dyDescent="0.2">
      <c r="A909" s="235" t="s">
        <v>81</v>
      </c>
      <c r="B909" s="148">
        <v>801</v>
      </c>
      <c r="C909" s="149" t="s">
        <v>220</v>
      </c>
      <c r="D909" s="149" t="s">
        <v>185</v>
      </c>
      <c r="E909" s="149"/>
      <c r="F909" s="149"/>
      <c r="G909" s="163"/>
      <c r="H909" s="163"/>
      <c r="I909" s="174">
        <f>I910+I912</f>
        <v>-3309.56</v>
      </c>
      <c r="J909" s="174">
        <f>J910+J912</f>
        <v>-3309.56</v>
      </c>
      <c r="K909" s="174">
        <f>K910+K912</f>
        <v>-3309.56</v>
      </c>
      <c r="L909" s="174">
        <f>L910+L912</f>
        <v>-3309.56</v>
      </c>
      <c r="M909" s="174">
        <f t="shared" ref="M909:N909" si="518">M910+M912</f>
        <v>-6618.12</v>
      </c>
      <c r="N909" s="174">
        <f t="shared" si="518"/>
        <v>-6617.12</v>
      </c>
    </row>
    <row r="910" spans="1:14" s="13" customFormat="1" ht="15.75" hidden="1" customHeight="1" x14ac:dyDescent="0.2">
      <c r="A910" s="158" t="s">
        <v>504</v>
      </c>
      <c r="B910" s="170">
        <v>801</v>
      </c>
      <c r="C910" s="151" t="s">
        <v>220</v>
      </c>
      <c r="D910" s="151" t="s">
        <v>187</v>
      </c>
      <c r="E910" s="151" t="s">
        <v>423</v>
      </c>
      <c r="F910" s="151"/>
      <c r="G910" s="163"/>
      <c r="H910" s="163"/>
      <c r="I910" s="174">
        <f>I911</f>
        <v>0</v>
      </c>
      <c r="J910" s="174">
        <f>J911</f>
        <v>0</v>
      </c>
      <c r="K910" s="174">
        <f>K911</f>
        <v>0</v>
      </c>
      <c r="L910" s="174">
        <f>L911</f>
        <v>0</v>
      </c>
      <c r="M910" s="174">
        <f t="shared" ref="M910:N910" si="519">M911</f>
        <v>1</v>
      </c>
      <c r="N910" s="174">
        <f t="shared" si="519"/>
        <v>2</v>
      </c>
    </row>
    <row r="911" spans="1:14" s="13" customFormat="1" ht="18.75" hidden="1" customHeight="1" x14ac:dyDescent="0.2">
      <c r="A911" s="158" t="s">
        <v>318</v>
      </c>
      <c r="B911" s="170">
        <v>801</v>
      </c>
      <c r="C911" s="151" t="s">
        <v>220</v>
      </c>
      <c r="D911" s="151" t="s">
        <v>187</v>
      </c>
      <c r="E911" s="151" t="s">
        <v>423</v>
      </c>
      <c r="F911" s="151" t="s">
        <v>79</v>
      </c>
      <c r="G911" s="163"/>
      <c r="H911" s="163"/>
      <c r="I911" s="174">
        <v>0</v>
      </c>
      <c r="J911" s="174">
        <v>0</v>
      </c>
      <c r="K911" s="174">
        <v>0</v>
      </c>
      <c r="L911" s="174">
        <v>0</v>
      </c>
      <c r="M911" s="174">
        <v>1</v>
      </c>
      <c r="N911" s="174">
        <v>2</v>
      </c>
    </row>
    <row r="912" spans="1:14" ht="30.75" hidden="1" customHeight="1" x14ac:dyDescent="0.2">
      <c r="A912" s="158" t="s">
        <v>845</v>
      </c>
      <c r="B912" s="170">
        <v>801</v>
      </c>
      <c r="C912" s="151" t="s">
        <v>220</v>
      </c>
      <c r="D912" s="151" t="s">
        <v>185</v>
      </c>
      <c r="E912" s="151" t="s">
        <v>411</v>
      </c>
      <c r="F912" s="151"/>
      <c r="G912" s="155"/>
      <c r="H912" s="155"/>
      <c r="I912" s="156">
        <f>I913</f>
        <v>-3309.56</v>
      </c>
      <c r="J912" s="156">
        <f>J913</f>
        <v>-3309.56</v>
      </c>
      <c r="K912" s="156">
        <f>K913</f>
        <v>-3309.56</v>
      </c>
      <c r="L912" s="156">
        <f>L913</f>
        <v>-3309.56</v>
      </c>
      <c r="M912" s="156">
        <f t="shared" ref="M912:N912" si="520">M913</f>
        <v>-6619.12</v>
      </c>
      <c r="N912" s="156">
        <f t="shared" si="520"/>
        <v>-6619.12</v>
      </c>
    </row>
    <row r="913" spans="1:14" ht="31.5" hidden="1" customHeight="1" x14ac:dyDescent="0.2">
      <c r="A913" s="172" t="s">
        <v>392</v>
      </c>
      <c r="B913" s="170">
        <v>801</v>
      </c>
      <c r="C913" s="151" t="s">
        <v>220</v>
      </c>
      <c r="D913" s="151" t="s">
        <v>185</v>
      </c>
      <c r="E913" s="151" t="s">
        <v>411</v>
      </c>
      <c r="F913" s="151" t="s">
        <v>393</v>
      </c>
      <c r="G913" s="155"/>
      <c r="H913" s="155"/>
      <c r="I913" s="156">
        <v>-3309.56</v>
      </c>
      <c r="J913" s="156">
        <f>G913+I913</f>
        <v>-3309.56</v>
      </c>
      <c r="K913" s="156">
        <v>-3309.56</v>
      </c>
      <c r="L913" s="156">
        <f>H913+J913</f>
        <v>-3309.56</v>
      </c>
      <c r="M913" s="156">
        <f t="shared" ref="M913:N913" si="521">I913+K913</f>
        <v>-6619.12</v>
      </c>
      <c r="N913" s="156">
        <f t="shared" si="521"/>
        <v>-6619.12</v>
      </c>
    </row>
    <row r="914" spans="1:14" ht="52.5" customHeight="1" x14ac:dyDescent="0.2">
      <c r="A914" s="158" t="s">
        <v>825</v>
      </c>
      <c r="B914" s="151" t="s">
        <v>143</v>
      </c>
      <c r="C914" s="151" t="s">
        <v>193</v>
      </c>
      <c r="D914" s="151" t="s">
        <v>187</v>
      </c>
      <c r="E914" s="151" t="s">
        <v>670</v>
      </c>
      <c r="F914" s="149"/>
      <c r="G914" s="156">
        <f>G915+G919+G922</f>
        <v>0</v>
      </c>
      <c r="H914" s="156">
        <f>H915+H919+H934</f>
        <v>7105</v>
      </c>
      <c r="I914" s="156">
        <f>I915+I919+I934</f>
        <v>13146.58</v>
      </c>
      <c r="J914" s="156">
        <f>J915+J919+J934</f>
        <v>20251.580000000002</v>
      </c>
      <c r="K914" s="156">
        <f>K915+K919+K934+K917</f>
        <v>18073.350000000002</v>
      </c>
      <c r="L914" s="156">
        <f>L915+L925+L935+L919</f>
        <v>2200</v>
      </c>
      <c r="M914" s="156">
        <f t="shared" ref="M914" si="522">M915+M925+M935+M919</f>
        <v>-505.40000000000009</v>
      </c>
      <c r="N914" s="156">
        <f>N915+N925+N935+N919</f>
        <v>1694.6</v>
      </c>
    </row>
    <row r="915" spans="1:14" ht="18" customHeight="1" x14ac:dyDescent="0.2">
      <c r="A915" s="158" t="s">
        <v>491</v>
      </c>
      <c r="B915" s="151" t="s">
        <v>143</v>
      </c>
      <c r="C915" s="151" t="s">
        <v>193</v>
      </c>
      <c r="D915" s="151" t="s">
        <v>187</v>
      </c>
      <c r="E915" s="151" t="s">
        <v>669</v>
      </c>
      <c r="F915" s="151"/>
      <c r="G915" s="156">
        <f>G916+G918</f>
        <v>0</v>
      </c>
      <c r="H915" s="156">
        <f>H916+H918</f>
        <v>994.4</v>
      </c>
      <c r="I915" s="156">
        <f>I916+I918</f>
        <v>0</v>
      </c>
      <c r="J915" s="156">
        <f>H915+I915</f>
        <v>994.4</v>
      </c>
      <c r="K915" s="156">
        <f>K916+K918</f>
        <v>0</v>
      </c>
      <c r="L915" s="156">
        <f>L916</f>
        <v>200</v>
      </c>
      <c r="M915" s="156">
        <f t="shared" ref="M915:N915" si="523">M916</f>
        <v>-150</v>
      </c>
      <c r="N915" s="156">
        <f t="shared" si="523"/>
        <v>50</v>
      </c>
    </row>
    <row r="916" spans="1:14" ht="18" customHeight="1" x14ac:dyDescent="0.2">
      <c r="A916" s="158" t="s">
        <v>93</v>
      </c>
      <c r="B916" s="151" t="s">
        <v>143</v>
      </c>
      <c r="C916" s="151" t="s">
        <v>193</v>
      </c>
      <c r="D916" s="151" t="s">
        <v>187</v>
      </c>
      <c r="E916" s="151" t="s">
        <v>669</v>
      </c>
      <c r="F916" s="151" t="s">
        <v>94</v>
      </c>
      <c r="G916" s="155"/>
      <c r="H916" s="156">
        <v>354.4</v>
      </c>
      <c r="I916" s="156">
        <v>0</v>
      </c>
      <c r="J916" s="156">
        <f>H916+I916</f>
        <v>354.4</v>
      </c>
      <c r="K916" s="156">
        <v>0</v>
      </c>
      <c r="L916" s="156">
        <v>200</v>
      </c>
      <c r="M916" s="156">
        <v>-150</v>
      </c>
      <c r="N916" s="156">
        <f>L916+M916</f>
        <v>50</v>
      </c>
    </row>
    <row r="917" spans="1:14" ht="54" hidden="1" customHeight="1" x14ac:dyDescent="0.2">
      <c r="A917" s="158" t="s">
        <v>865</v>
      </c>
      <c r="B917" s="151" t="s">
        <v>143</v>
      </c>
      <c r="C917" s="151" t="s">
        <v>193</v>
      </c>
      <c r="D917" s="151" t="s">
        <v>187</v>
      </c>
      <c r="E917" s="151" t="s">
        <v>777</v>
      </c>
      <c r="F917" s="151" t="s">
        <v>94</v>
      </c>
      <c r="G917" s="155"/>
      <c r="H917" s="156"/>
      <c r="I917" s="156"/>
      <c r="J917" s="156"/>
      <c r="K917" s="156">
        <v>2377.9</v>
      </c>
      <c r="L917" s="156">
        <v>0</v>
      </c>
      <c r="M917" s="156">
        <v>0</v>
      </c>
      <c r="N917" s="156">
        <f t="shared" ref="N917:N925" si="524">L917+M917</f>
        <v>0</v>
      </c>
    </row>
    <row r="918" spans="1:14" ht="46.5" hidden="1" customHeight="1" x14ac:dyDescent="0.2">
      <c r="A918" s="158" t="s">
        <v>709</v>
      </c>
      <c r="B918" s="151" t="s">
        <v>143</v>
      </c>
      <c r="C918" s="151" t="s">
        <v>193</v>
      </c>
      <c r="D918" s="151" t="s">
        <v>187</v>
      </c>
      <c r="E918" s="151" t="s">
        <v>710</v>
      </c>
      <c r="F918" s="151" t="s">
        <v>94</v>
      </c>
      <c r="G918" s="155"/>
      <c r="H918" s="156">
        <v>640</v>
      </c>
      <c r="I918" s="156">
        <v>0</v>
      </c>
      <c r="J918" s="156">
        <f>H918+I918</f>
        <v>640</v>
      </c>
      <c r="K918" s="156">
        <v>0</v>
      </c>
      <c r="L918" s="156">
        <v>0</v>
      </c>
      <c r="M918" s="156">
        <v>0</v>
      </c>
      <c r="N918" s="156">
        <f t="shared" si="524"/>
        <v>0</v>
      </c>
    </row>
    <row r="919" spans="1:14" ht="17.25" customHeight="1" x14ac:dyDescent="0.2">
      <c r="A919" s="158" t="s">
        <v>492</v>
      </c>
      <c r="B919" s="151" t="s">
        <v>143</v>
      </c>
      <c r="C919" s="151" t="s">
        <v>193</v>
      </c>
      <c r="D919" s="151" t="s">
        <v>187</v>
      </c>
      <c r="E919" s="151" t="s">
        <v>668</v>
      </c>
      <c r="F919" s="151"/>
      <c r="G919" s="155"/>
      <c r="H919" s="156">
        <f>H920+H922+H924+H930+H931+H923</f>
        <v>6110.6</v>
      </c>
      <c r="I919" s="156">
        <f>I920+I922+I924+I930+I931+I923</f>
        <v>12146.58</v>
      </c>
      <c r="J919" s="156">
        <f>H919+I919</f>
        <v>18257.18</v>
      </c>
      <c r="K919" s="156">
        <f>K920+K922+K924+K930+K931+K923+K921+K925+K926+K927+K928+K929</f>
        <v>15695.45</v>
      </c>
      <c r="L919" s="156">
        <f>L920+L922+L924</f>
        <v>0</v>
      </c>
      <c r="M919" s="156">
        <f t="shared" ref="M919:N919" si="525">M920+M922+M924</f>
        <v>200</v>
      </c>
      <c r="N919" s="156">
        <f t="shared" si="525"/>
        <v>200</v>
      </c>
    </row>
    <row r="920" spans="1:14" ht="17.25" customHeight="1" x14ac:dyDescent="0.2">
      <c r="A920" s="158" t="s">
        <v>93</v>
      </c>
      <c r="B920" s="151" t="s">
        <v>143</v>
      </c>
      <c r="C920" s="151" t="s">
        <v>193</v>
      </c>
      <c r="D920" s="151" t="s">
        <v>187</v>
      </c>
      <c r="E920" s="151" t="s">
        <v>711</v>
      </c>
      <c r="F920" s="151" t="s">
        <v>94</v>
      </c>
      <c r="G920" s="155"/>
      <c r="H920" s="156">
        <v>800</v>
      </c>
      <c r="I920" s="156">
        <v>0</v>
      </c>
      <c r="J920" s="156">
        <f>H920+I920</f>
        <v>800</v>
      </c>
      <c r="K920" s="156">
        <v>-716.25</v>
      </c>
      <c r="L920" s="156">
        <v>0</v>
      </c>
      <c r="M920" s="156">
        <v>100</v>
      </c>
      <c r="N920" s="156">
        <f t="shared" si="524"/>
        <v>100</v>
      </c>
    </row>
    <row r="921" spans="1:14" ht="17.25" hidden="1" customHeight="1" x14ac:dyDescent="0.2">
      <c r="A921" s="158" t="s">
        <v>93</v>
      </c>
      <c r="B921" s="151" t="s">
        <v>143</v>
      </c>
      <c r="C921" s="151" t="s">
        <v>193</v>
      </c>
      <c r="D921" s="151" t="s">
        <v>187</v>
      </c>
      <c r="E921" s="151" t="s">
        <v>711</v>
      </c>
      <c r="F921" s="151" t="s">
        <v>0</v>
      </c>
      <c r="G921" s="155"/>
      <c r="H921" s="156"/>
      <c r="I921" s="156"/>
      <c r="J921" s="156"/>
      <c r="K921" s="156">
        <v>110</v>
      </c>
      <c r="L921" s="156">
        <v>0</v>
      </c>
      <c r="M921" s="156">
        <v>0</v>
      </c>
      <c r="N921" s="156">
        <f t="shared" si="524"/>
        <v>0</v>
      </c>
    </row>
    <row r="922" spans="1:14" ht="17.25" customHeight="1" x14ac:dyDescent="0.2">
      <c r="A922" s="158" t="s">
        <v>93</v>
      </c>
      <c r="B922" s="151" t="s">
        <v>143</v>
      </c>
      <c r="C922" s="151" t="s">
        <v>193</v>
      </c>
      <c r="D922" s="151" t="s">
        <v>187</v>
      </c>
      <c r="E922" s="151" t="s">
        <v>712</v>
      </c>
      <c r="F922" s="151" t="s">
        <v>94</v>
      </c>
      <c r="G922" s="155"/>
      <c r="H922" s="156">
        <v>1000</v>
      </c>
      <c r="I922" s="156">
        <v>0</v>
      </c>
      <c r="J922" s="156">
        <f t="shared" ref="J922:J939" si="526">H922+I922</f>
        <v>1000</v>
      </c>
      <c r="K922" s="156">
        <v>0</v>
      </c>
      <c r="L922" s="156">
        <v>0</v>
      </c>
      <c r="M922" s="156">
        <v>100</v>
      </c>
      <c r="N922" s="156">
        <f t="shared" si="524"/>
        <v>100</v>
      </c>
    </row>
    <row r="923" spans="1:14" ht="17.25" hidden="1" customHeight="1" x14ac:dyDescent="0.2">
      <c r="A923" s="158" t="s">
        <v>78</v>
      </c>
      <c r="B923" s="151" t="s">
        <v>143</v>
      </c>
      <c r="C923" s="151" t="s">
        <v>193</v>
      </c>
      <c r="D923" s="151" t="s">
        <v>187</v>
      </c>
      <c r="E923" s="151" t="s">
        <v>712</v>
      </c>
      <c r="F923" s="151" t="s">
        <v>79</v>
      </c>
      <c r="G923" s="155"/>
      <c r="H923" s="156"/>
      <c r="I923" s="156">
        <f>50+276.58+220</f>
        <v>546.57999999999993</v>
      </c>
      <c r="J923" s="156">
        <f>H923+I923</f>
        <v>546.57999999999993</v>
      </c>
      <c r="K923" s="156">
        <v>0</v>
      </c>
      <c r="L923" s="156">
        <v>0</v>
      </c>
      <c r="M923" s="156">
        <v>0</v>
      </c>
      <c r="N923" s="156">
        <f t="shared" si="524"/>
        <v>0</v>
      </c>
    </row>
    <row r="924" spans="1:14" ht="17.25" hidden="1" customHeight="1" x14ac:dyDescent="0.2">
      <c r="A924" s="158" t="s">
        <v>864</v>
      </c>
      <c r="B924" s="151" t="s">
        <v>143</v>
      </c>
      <c r="C924" s="151" t="s">
        <v>193</v>
      </c>
      <c r="D924" s="151" t="s">
        <v>187</v>
      </c>
      <c r="E924" s="151" t="s">
        <v>668</v>
      </c>
      <c r="F924" s="151" t="s">
        <v>57</v>
      </c>
      <c r="G924" s="155"/>
      <c r="H924" s="156">
        <v>2000</v>
      </c>
      <c r="I924" s="156">
        <f>4000+3000+1000+1100+2500</f>
        <v>11600</v>
      </c>
      <c r="J924" s="156">
        <f t="shared" si="526"/>
        <v>13600</v>
      </c>
      <c r="K924" s="156">
        <v>1900</v>
      </c>
      <c r="L924" s="156">
        <v>0</v>
      </c>
      <c r="M924" s="156">
        <v>0</v>
      </c>
      <c r="N924" s="156">
        <f t="shared" si="524"/>
        <v>0</v>
      </c>
    </row>
    <row r="925" spans="1:14" ht="42.75" customHeight="1" x14ac:dyDescent="0.2">
      <c r="A925" s="158" t="s">
        <v>789</v>
      </c>
      <c r="B925" s="151" t="s">
        <v>143</v>
      </c>
      <c r="C925" s="151" t="s">
        <v>193</v>
      </c>
      <c r="D925" s="151" t="s">
        <v>187</v>
      </c>
      <c r="E925" s="151" t="s">
        <v>779</v>
      </c>
      <c r="F925" s="151" t="s">
        <v>57</v>
      </c>
      <c r="G925" s="155"/>
      <c r="H925" s="156">
        <v>2000</v>
      </c>
      <c r="I925" s="156">
        <f>4000+3000+1000+1100+2500</f>
        <v>11600</v>
      </c>
      <c r="J925" s="156">
        <v>0</v>
      </c>
      <c r="K925" s="156">
        <f>7000-5000</f>
        <v>2000</v>
      </c>
      <c r="L925" s="156">
        <v>2000</v>
      </c>
      <c r="M925" s="156">
        <v>-2000</v>
      </c>
      <c r="N925" s="156">
        <f t="shared" si="524"/>
        <v>0</v>
      </c>
    </row>
    <row r="926" spans="1:14" ht="17.25" hidden="1" customHeight="1" x14ac:dyDescent="0.2">
      <c r="A926" s="158" t="s">
        <v>788</v>
      </c>
      <c r="B926" s="151" t="s">
        <v>143</v>
      </c>
      <c r="C926" s="151" t="s">
        <v>193</v>
      </c>
      <c r="D926" s="151" t="s">
        <v>187</v>
      </c>
      <c r="E926" s="151" t="s">
        <v>780</v>
      </c>
      <c r="F926" s="151" t="s">
        <v>778</v>
      </c>
      <c r="G926" s="155"/>
      <c r="H926" s="156"/>
      <c r="I926" s="156"/>
      <c r="J926" s="156"/>
      <c r="K926" s="156">
        <v>1910.6</v>
      </c>
      <c r="L926" s="156">
        <v>0</v>
      </c>
      <c r="M926" s="156"/>
      <c r="N926" s="156">
        <v>0</v>
      </c>
    </row>
    <row r="927" spans="1:14" ht="17.25" hidden="1" customHeight="1" x14ac:dyDescent="0.2">
      <c r="A927" s="158" t="s">
        <v>786</v>
      </c>
      <c r="B927" s="151" t="s">
        <v>143</v>
      </c>
      <c r="C927" s="151" t="s">
        <v>193</v>
      </c>
      <c r="D927" s="151" t="s">
        <v>187</v>
      </c>
      <c r="E927" s="151" t="s">
        <v>780</v>
      </c>
      <c r="F927" s="151" t="s">
        <v>0</v>
      </c>
      <c r="G927" s="155"/>
      <c r="H927" s="156"/>
      <c r="I927" s="156"/>
      <c r="J927" s="156"/>
      <c r="K927" s="156">
        <v>5000</v>
      </c>
      <c r="L927" s="156">
        <v>0</v>
      </c>
      <c r="M927" s="156"/>
      <c r="N927" s="156">
        <v>0</v>
      </c>
    </row>
    <row r="928" spans="1:14" ht="17.25" hidden="1" customHeight="1" x14ac:dyDescent="0.2">
      <c r="A928" s="158" t="s">
        <v>731</v>
      </c>
      <c r="B928" s="151" t="s">
        <v>143</v>
      </c>
      <c r="C928" s="151" t="s">
        <v>193</v>
      </c>
      <c r="D928" s="151" t="s">
        <v>187</v>
      </c>
      <c r="E928" s="151" t="s">
        <v>732</v>
      </c>
      <c r="F928" s="151" t="s">
        <v>778</v>
      </c>
      <c r="G928" s="155"/>
      <c r="H928" s="156"/>
      <c r="I928" s="156"/>
      <c r="J928" s="156"/>
      <c r="K928" s="156">
        <v>1500</v>
      </c>
      <c r="L928" s="156">
        <v>0</v>
      </c>
      <c r="M928" s="156"/>
      <c r="N928" s="156">
        <v>0</v>
      </c>
    </row>
    <row r="929" spans="1:14" ht="17.25" hidden="1" customHeight="1" x14ac:dyDescent="0.2">
      <c r="A929" s="158" t="s">
        <v>787</v>
      </c>
      <c r="B929" s="151" t="s">
        <v>143</v>
      </c>
      <c r="C929" s="151" t="s">
        <v>193</v>
      </c>
      <c r="D929" s="151" t="s">
        <v>187</v>
      </c>
      <c r="E929" s="151" t="s">
        <v>781</v>
      </c>
      <c r="F929" s="151" t="s">
        <v>778</v>
      </c>
      <c r="G929" s="155"/>
      <c r="H929" s="156"/>
      <c r="I929" s="156"/>
      <c r="J929" s="156"/>
      <c r="K929" s="156">
        <v>6301.7</v>
      </c>
      <c r="L929" s="156">
        <v>0</v>
      </c>
      <c r="M929" s="156"/>
      <c r="N929" s="156">
        <v>0</v>
      </c>
    </row>
    <row r="930" spans="1:14" ht="53.25" hidden="1" customHeight="1" x14ac:dyDescent="0.2">
      <c r="A930" s="158" t="s">
        <v>731</v>
      </c>
      <c r="B930" s="151" t="s">
        <v>143</v>
      </c>
      <c r="C930" s="151" t="s">
        <v>193</v>
      </c>
      <c r="D930" s="151" t="s">
        <v>187</v>
      </c>
      <c r="E930" s="151" t="s">
        <v>733</v>
      </c>
      <c r="F930" s="151" t="s">
        <v>79</v>
      </c>
      <c r="G930" s="155"/>
      <c r="H930" s="156">
        <v>1410.6</v>
      </c>
      <c r="I930" s="156">
        <v>0</v>
      </c>
      <c r="J930" s="156">
        <f t="shared" si="526"/>
        <v>1410.6</v>
      </c>
      <c r="K930" s="156">
        <v>-1410.6</v>
      </c>
      <c r="L930" s="156">
        <f t="shared" ref="L930:L933" si="527">I930+J930</f>
        <v>1410.6</v>
      </c>
      <c r="M930" s="156"/>
      <c r="N930" s="156">
        <f>J930+K930</f>
        <v>0</v>
      </c>
    </row>
    <row r="931" spans="1:14" ht="54.75" hidden="1" customHeight="1" x14ac:dyDescent="0.2">
      <c r="A931" s="158" t="s">
        <v>731</v>
      </c>
      <c r="B931" s="151" t="s">
        <v>143</v>
      </c>
      <c r="C931" s="151" t="s">
        <v>193</v>
      </c>
      <c r="D931" s="151" t="s">
        <v>187</v>
      </c>
      <c r="E931" s="151" t="s">
        <v>732</v>
      </c>
      <c r="F931" s="151" t="s">
        <v>79</v>
      </c>
      <c r="G931" s="155"/>
      <c r="H931" s="156">
        <v>900</v>
      </c>
      <c r="I931" s="156">
        <v>0</v>
      </c>
      <c r="J931" s="156">
        <f t="shared" si="526"/>
        <v>900</v>
      </c>
      <c r="K931" s="156">
        <v>-900</v>
      </c>
      <c r="L931" s="156">
        <f t="shared" si="527"/>
        <v>900</v>
      </c>
      <c r="M931" s="156"/>
      <c r="N931" s="156">
        <f>J931+K931</f>
        <v>0</v>
      </c>
    </row>
    <row r="932" spans="1:14" ht="60" hidden="1" customHeight="1" x14ac:dyDescent="0.2">
      <c r="A932" s="172" t="s">
        <v>666</v>
      </c>
      <c r="B932" s="170" t="s">
        <v>143</v>
      </c>
      <c r="C932" s="151" t="s">
        <v>193</v>
      </c>
      <c r="D932" s="151" t="s">
        <v>187</v>
      </c>
      <c r="E932" s="151" t="s">
        <v>667</v>
      </c>
      <c r="F932" s="151"/>
      <c r="G932" s="155"/>
      <c r="H932" s="155"/>
      <c r="I932" s="156">
        <f>I933</f>
        <v>0</v>
      </c>
      <c r="J932" s="156">
        <f t="shared" si="526"/>
        <v>0</v>
      </c>
      <c r="K932" s="156">
        <f>K933</f>
        <v>0</v>
      </c>
      <c r="L932" s="156">
        <f t="shared" si="527"/>
        <v>0</v>
      </c>
      <c r="M932" s="156"/>
      <c r="N932" s="156">
        <f>J932+K932</f>
        <v>0</v>
      </c>
    </row>
    <row r="933" spans="1:14" ht="30.75" hidden="1" customHeight="1" x14ac:dyDescent="0.2">
      <c r="A933" s="172" t="s">
        <v>93</v>
      </c>
      <c r="B933" s="170" t="s">
        <v>143</v>
      </c>
      <c r="C933" s="151" t="s">
        <v>193</v>
      </c>
      <c r="D933" s="151" t="s">
        <v>187</v>
      </c>
      <c r="E933" s="151" t="s">
        <v>667</v>
      </c>
      <c r="F933" s="151" t="s">
        <v>94</v>
      </c>
      <c r="G933" s="155"/>
      <c r="H933" s="155"/>
      <c r="I933" s="156">
        <v>0</v>
      </c>
      <c r="J933" s="156">
        <f t="shared" si="526"/>
        <v>0</v>
      </c>
      <c r="K933" s="156">
        <v>0</v>
      </c>
      <c r="L933" s="156">
        <f t="shared" si="527"/>
        <v>0</v>
      </c>
      <c r="M933" s="156"/>
      <c r="N933" s="156">
        <f>J933+K933</f>
        <v>0</v>
      </c>
    </row>
    <row r="934" spans="1:14" ht="22.5" hidden="1" customHeight="1" x14ac:dyDescent="0.2">
      <c r="A934" s="158" t="s">
        <v>490</v>
      </c>
      <c r="B934" s="170">
        <v>801</v>
      </c>
      <c r="C934" s="151" t="s">
        <v>193</v>
      </c>
      <c r="D934" s="151" t="s">
        <v>187</v>
      </c>
      <c r="E934" s="151" t="s">
        <v>675</v>
      </c>
      <c r="F934" s="151" t="s">
        <v>79</v>
      </c>
      <c r="G934" s="155"/>
      <c r="H934" s="156">
        <v>0</v>
      </c>
      <c r="I934" s="156">
        <v>1000</v>
      </c>
      <c r="J934" s="156">
        <f t="shared" si="526"/>
        <v>1000</v>
      </c>
      <c r="K934" s="156">
        <v>0</v>
      </c>
      <c r="L934" s="156">
        <v>0</v>
      </c>
      <c r="M934" s="156"/>
      <c r="N934" s="156">
        <v>0</v>
      </c>
    </row>
    <row r="935" spans="1:14" ht="50.25" customHeight="1" x14ac:dyDescent="0.2">
      <c r="A935" s="158" t="s">
        <v>851</v>
      </c>
      <c r="B935" s="170">
        <v>801</v>
      </c>
      <c r="C935" s="151" t="s">
        <v>193</v>
      </c>
      <c r="D935" s="151" t="s">
        <v>187</v>
      </c>
      <c r="E935" s="151" t="s">
        <v>852</v>
      </c>
      <c r="F935" s="151" t="s">
        <v>57</v>
      </c>
      <c r="G935" s="155"/>
      <c r="H935" s="156"/>
      <c r="I935" s="156"/>
      <c r="J935" s="156"/>
      <c r="K935" s="156"/>
      <c r="L935" s="156">
        <v>0</v>
      </c>
      <c r="M935" s="156">
        <v>1444.6</v>
      </c>
      <c r="N935" s="156">
        <f>L935+M935</f>
        <v>1444.6</v>
      </c>
    </row>
    <row r="936" spans="1:14" s="13" customFormat="1" ht="22.5" hidden="1" customHeight="1" x14ac:dyDescent="0.2">
      <c r="A936" s="235" t="s">
        <v>214</v>
      </c>
      <c r="B936" s="148">
        <v>801</v>
      </c>
      <c r="C936" s="149" t="s">
        <v>193</v>
      </c>
      <c r="D936" s="149" t="s">
        <v>189</v>
      </c>
      <c r="E936" s="149"/>
      <c r="F936" s="149"/>
      <c r="G936" s="163"/>
      <c r="H936" s="174"/>
      <c r="I936" s="174"/>
      <c r="J936" s="174"/>
      <c r="K936" s="174"/>
      <c r="L936" s="174">
        <f>L937</f>
        <v>147.69999999999999</v>
      </c>
      <c r="M936" s="174">
        <f t="shared" ref="M936:N937" si="528">M937</f>
        <v>-147.69999999999999</v>
      </c>
      <c r="N936" s="174">
        <f t="shared" si="528"/>
        <v>0</v>
      </c>
    </row>
    <row r="937" spans="1:14" ht="59.25" hidden="1" customHeight="1" x14ac:dyDescent="0.2">
      <c r="A937" s="158" t="s">
        <v>797</v>
      </c>
      <c r="B937" s="170">
        <v>801</v>
      </c>
      <c r="C937" s="151" t="s">
        <v>193</v>
      </c>
      <c r="D937" s="151" t="s">
        <v>189</v>
      </c>
      <c r="E937" s="151" t="s">
        <v>796</v>
      </c>
      <c r="F937" s="151"/>
      <c r="G937" s="155"/>
      <c r="H937" s="156"/>
      <c r="I937" s="156"/>
      <c r="J937" s="156"/>
      <c r="K937" s="156"/>
      <c r="L937" s="156">
        <f>L938</f>
        <v>147.69999999999999</v>
      </c>
      <c r="M937" s="156">
        <f t="shared" si="528"/>
        <v>-147.69999999999999</v>
      </c>
      <c r="N937" s="156">
        <f t="shared" si="528"/>
        <v>0</v>
      </c>
    </row>
    <row r="938" spans="1:14" ht="22.5" hidden="1" customHeight="1" x14ac:dyDescent="0.2">
      <c r="A938" s="158" t="s">
        <v>93</v>
      </c>
      <c r="B938" s="170">
        <v>801</v>
      </c>
      <c r="C938" s="151" t="s">
        <v>193</v>
      </c>
      <c r="D938" s="151" t="s">
        <v>189</v>
      </c>
      <c r="E938" s="151" t="s">
        <v>796</v>
      </c>
      <c r="F938" s="151" t="s">
        <v>94</v>
      </c>
      <c r="G938" s="155"/>
      <c r="H938" s="156"/>
      <c r="I938" s="156"/>
      <c r="J938" s="156"/>
      <c r="K938" s="156"/>
      <c r="L938" s="156">
        <v>147.69999999999999</v>
      </c>
      <c r="M938" s="156">
        <v>-147.69999999999999</v>
      </c>
      <c r="N938" s="156">
        <f>L938+M938</f>
        <v>0</v>
      </c>
    </row>
    <row r="939" spans="1:14" ht="15" customHeight="1" x14ac:dyDescent="0.2">
      <c r="A939" s="167" t="s">
        <v>762</v>
      </c>
      <c r="B939" s="148">
        <v>801</v>
      </c>
      <c r="C939" s="149" t="s">
        <v>197</v>
      </c>
      <c r="D939" s="151"/>
      <c r="E939" s="151"/>
      <c r="F939" s="151"/>
      <c r="G939" s="155"/>
      <c r="H939" s="174">
        <f>H940+H942</f>
        <v>830</v>
      </c>
      <c r="I939" s="174">
        <f>I940+I942</f>
        <v>20</v>
      </c>
      <c r="J939" s="156">
        <f t="shared" si="526"/>
        <v>850</v>
      </c>
      <c r="K939" s="174">
        <f>K940+K942</f>
        <v>0</v>
      </c>
      <c r="L939" s="156">
        <f>L940+L942</f>
        <v>830</v>
      </c>
      <c r="M939" s="156">
        <f>M940+M942</f>
        <v>30</v>
      </c>
      <c r="N939" s="156">
        <f t="shared" ref="N939" si="529">N940+N942</f>
        <v>860</v>
      </c>
    </row>
    <row r="940" spans="1:14" ht="18.75" hidden="1" customHeight="1" x14ac:dyDescent="0.2">
      <c r="A940" s="167" t="s">
        <v>215</v>
      </c>
      <c r="B940" s="148">
        <v>801</v>
      </c>
      <c r="C940" s="149" t="s">
        <v>197</v>
      </c>
      <c r="D940" s="149" t="s">
        <v>185</v>
      </c>
      <c r="E940" s="151"/>
      <c r="F940" s="151"/>
      <c r="G940" s="155"/>
      <c r="H940" s="174">
        <f>H941</f>
        <v>0</v>
      </c>
      <c r="I940" s="174">
        <f>I941</f>
        <v>20</v>
      </c>
      <c r="J940" s="174">
        <f>H940+I940</f>
        <v>20</v>
      </c>
      <c r="K940" s="174">
        <f>K941</f>
        <v>0</v>
      </c>
      <c r="L940" s="174">
        <f>L941</f>
        <v>0</v>
      </c>
      <c r="M940" s="174">
        <f t="shared" ref="M940:N940" si="530">M941</f>
        <v>0</v>
      </c>
      <c r="N940" s="174">
        <f t="shared" si="530"/>
        <v>0</v>
      </c>
    </row>
    <row r="941" spans="1:14" ht="18.75" hidden="1" customHeight="1" x14ac:dyDescent="0.2">
      <c r="A941" s="158" t="s">
        <v>78</v>
      </c>
      <c r="B941" s="170">
        <v>801</v>
      </c>
      <c r="C941" s="151" t="s">
        <v>197</v>
      </c>
      <c r="D941" s="151" t="s">
        <v>185</v>
      </c>
      <c r="E941" s="151" t="s">
        <v>761</v>
      </c>
      <c r="F941" s="151" t="s">
        <v>79</v>
      </c>
      <c r="G941" s="155"/>
      <c r="H941" s="156">
        <v>0</v>
      </c>
      <c r="I941" s="156">
        <v>20</v>
      </c>
      <c r="J941" s="156">
        <f>H941+I941</f>
        <v>20</v>
      </c>
      <c r="K941" s="156">
        <v>0</v>
      </c>
      <c r="L941" s="156">
        <v>0</v>
      </c>
      <c r="M941" s="156">
        <v>0</v>
      </c>
      <c r="N941" s="156">
        <f>L941+M941</f>
        <v>0</v>
      </c>
    </row>
    <row r="942" spans="1:14" s="13" customFormat="1" ht="15.75" customHeight="1" x14ac:dyDescent="0.2">
      <c r="A942" s="223" t="s">
        <v>216</v>
      </c>
      <c r="B942" s="148">
        <v>801</v>
      </c>
      <c r="C942" s="149" t="s">
        <v>197</v>
      </c>
      <c r="D942" s="149" t="s">
        <v>187</v>
      </c>
      <c r="E942" s="149"/>
      <c r="F942" s="149"/>
      <c r="G942" s="163"/>
      <c r="H942" s="174">
        <f t="shared" ref="H942:N942" si="531">H943</f>
        <v>830</v>
      </c>
      <c r="I942" s="174">
        <f t="shared" si="531"/>
        <v>0</v>
      </c>
      <c r="J942" s="174">
        <f t="shared" si="531"/>
        <v>830</v>
      </c>
      <c r="K942" s="174">
        <f t="shared" si="531"/>
        <v>0</v>
      </c>
      <c r="L942" s="174">
        <f t="shared" si="531"/>
        <v>830</v>
      </c>
      <c r="M942" s="174">
        <f t="shared" si="531"/>
        <v>30</v>
      </c>
      <c r="N942" s="174">
        <f t="shared" si="531"/>
        <v>860</v>
      </c>
    </row>
    <row r="943" spans="1:14" ht="30.75" customHeight="1" x14ac:dyDescent="0.2">
      <c r="A943" s="172" t="s">
        <v>817</v>
      </c>
      <c r="B943" s="170" t="s">
        <v>143</v>
      </c>
      <c r="C943" s="151" t="s">
        <v>197</v>
      </c>
      <c r="D943" s="151" t="s">
        <v>187</v>
      </c>
      <c r="E943" s="151" t="s">
        <v>640</v>
      </c>
      <c r="F943" s="151" t="s">
        <v>94</v>
      </c>
      <c r="G943" s="155"/>
      <c r="H943" s="156">
        <v>830</v>
      </c>
      <c r="I943" s="156">
        <v>0</v>
      </c>
      <c r="J943" s="156">
        <f>H943+I943</f>
        <v>830</v>
      </c>
      <c r="K943" s="156">
        <v>0</v>
      </c>
      <c r="L943" s="156">
        <v>830</v>
      </c>
      <c r="M943" s="156">
        <v>30</v>
      </c>
      <c r="N943" s="156">
        <f>L943+M943</f>
        <v>860</v>
      </c>
    </row>
    <row r="944" spans="1:14" s="13" customFormat="1" ht="16.5" customHeight="1" x14ac:dyDescent="0.2">
      <c r="A944" s="223" t="s">
        <v>81</v>
      </c>
      <c r="B944" s="148">
        <v>801</v>
      </c>
      <c r="C944" s="149" t="s">
        <v>220</v>
      </c>
      <c r="D944" s="149" t="s">
        <v>185</v>
      </c>
      <c r="E944" s="149"/>
      <c r="F944" s="149"/>
      <c r="G944" s="174">
        <f>G946+G945</f>
        <v>0</v>
      </c>
      <c r="H944" s="174">
        <f t="shared" ref="H944:L944" si="532">H945+H946</f>
        <v>1161.3</v>
      </c>
      <c r="I944" s="174">
        <f t="shared" si="532"/>
        <v>0</v>
      </c>
      <c r="J944" s="174">
        <f t="shared" si="532"/>
        <v>1161.3</v>
      </c>
      <c r="K944" s="174">
        <f t="shared" si="532"/>
        <v>-1161.3</v>
      </c>
      <c r="L944" s="174">
        <f t="shared" si="532"/>
        <v>1500</v>
      </c>
      <c r="M944" s="174">
        <f>M945+M946</f>
        <v>-1229</v>
      </c>
      <c r="N944" s="174">
        <f t="shared" ref="N944" si="533">N945+N946</f>
        <v>271</v>
      </c>
    </row>
    <row r="945" spans="1:14" s="14" customFormat="1" ht="51" hidden="1" customHeight="1" x14ac:dyDescent="0.2">
      <c r="A945" s="172" t="s">
        <v>849</v>
      </c>
      <c r="B945" s="170">
        <v>801</v>
      </c>
      <c r="C945" s="151" t="s">
        <v>220</v>
      </c>
      <c r="D945" s="151" t="s">
        <v>185</v>
      </c>
      <c r="E945" s="151" t="s">
        <v>730</v>
      </c>
      <c r="F945" s="151" t="s">
        <v>79</v>
      </c>
      <c r="G945" s="155"/>
      <c r="H945" s="156">
        <v>361.3</v>
      </c>
      <c r="I945" s="156">
        <v>0</v>
      </c>
      <c r="J945" s="156">
        <f>H945+I945</f>
        <v>361.3</v>
      </c>
      <c r="K945" s="156">
        <v>-361.3</v>
      </c>
      <c r="L945" s="156">
        <v>0</v>
      </c>
      <c r="M945" s="156">
        <v>0</v>
      </c>
      <c r="N945" s="156">
        <f>L945+M945</f>
        <v>0</v>
      </c>
    </row>
    <row r="946" spans="1:14" ht="32.25" customHeight="1" x14ac:dyDescent="0.2">
      <c r="A946" s="172" t="s">
        <v>504</v>
      </c>
      <c r="B946" s="170">
        <v>801</v>
      </c>
      <c r="C946" s="151" t="s">
        <v>220</v>
      </c>
      <c r="D946" s="151" t="s">
        <v>185</v>
      </c>
      <c r="E946" s="151" t="s">
        <v>874</v>
      </c>
      <c r="F946" s="151"/>
      <c r="G946" s="155"/>
      <c r="H946" s="156">
        <f>H947</f>
        <v>800</v>
      </c>
      <c r="I946" s="156">
        <f>I947</f>
        <v>0</v>
      </c>
      <c r="J946" s="156">
        <f>H946+I946</f>
        <v>800</v>
      </c>
      <c r="K946" s="156">
        <f>K947</f>
        <v>-800</v>
      </c>
      <c r="L946" s="156">
        <f>L947</f>
        <v>1500</v>
      </c>
      <c r="M946" s="156">
        <f t="shared" ref="M946:N946" si="534">M947</f>
        <v>-1229</v>
      </c>
      <c r="N946" s="156">
        <f t="shared" si="534"/>
        <v>271</v>
      </c>
    </row>
    <row r="947" spans="1:14" ht="17.25" customHeight="1" x14ac:dyDescent="0.2">
      <c r="A947" s="172" t="s">
        <v>78</v>
      </c>
      <c r="B947" s="170">
        <v>801</v>
      </c>
      <c r="C947" s="151" t="s">
        <v>220</v>
      </c>
      <c r="D947" s="151" t="s">
        <v>185</v>
      </c>
      <c r="E947" s="151" t="s">
        <v>874</v>
      </c>
      <c r="F947" s="151" t="s">
        <v>79</v>
      </c>
      <c r="G947" s="155"/>
      <c r="H947" s="156">
        <v>800</v>
      </c>
      <c r="I947" s="156">
        <v>0</v>
      </c>
      <c r="J947" s="156">
        <f>H947+I947</f>
        <v>800</v>
      </c>
      <c r="K947" s="156">
        <v>-800</v>
      </c>
      <c r="L947" s="156">
        <v>1500</v>
      </c>
      <c r="M947" s="156">
        <v>-1229</v>
      </c>
      <c r="N947" s="156">
        <f>L947+M947</f>
        <v>271</v>
      </c>
    </row>
    <row r="948" spans="1:14" s="13" customFormat="1" ht="14.25" x14ac:dyDescent="0.2">
      <c r="A948" s="235" t="s">
        <v>65</v>
      </c>
      <c r="B948" s="148">
        <v>801</v>
      </c>
      <c r="C948" s="149">
        <v>10</v>
      </c>
      <c r="D948" s="149"/>
      <c r="E948" s="149"/>
      <c r="F948" s="149"/>
      <c r="G948" s="163"/>
      <c r="H948" s="174" t="e">
        <f>H949+H952+H965</f>
        <v>#REF!</v>
      </c>
      <c r="I948" s="174" t="e">
        <f>I949+I952+I965</f>
        <v>#REF!</v>
      </c>
      <c r="J948" s="174" t="e">
        <f>J949+J952+J965</f>
        <v>#REF!</v>
      </c>
      <c r="K948" s="174" t="e">
        <f>K949+K952+K965</f>
        <v>#REF!</v>
      </c>
      <c r="L948" s="174">
        <f>L949+L952</f>
        <v>2469.4500000000003</v>
      </c>
      <c r="M948" s="174">
        <f t="shared" ref="M948:N948" si="535">M949+M952</f>
        <v>1237.6500000000001</v>
      </c>
      <c r="N948" s="174">
        <f t="shared" si="535"/>
        <v>3707.1000000000004</v>
      </c>
    </row>
    <row r="949" spans="1:14" ht="13.5" customHeight="1" x14ac:dyDescent="0.2">
      <c r="A949" s="235" t="s">
        <v>260</v>
      </c>
      <c r="B949" s="148">
        <v>801</v>
      </c>
      <c r="C949" s="149">
        <v>10</v>
      </c>
      <c r="D949" s="149" t="s">
        <v>185</v>
      </c>
      <c r="E949" s="149"/>
      <c r="F949" s="149"/>
      <c r="G949" s="156" t="e">
        <f>#REF!+G950</f>
        <v>#REF!</v>
      </c>
      <c r="H949" s="156">
        <f>H950</f>
        <v>303.05</v>
      </c>
      <c r="I949" s="156">
        <f>I950</f>
        <v>0</v>
      </c>
      <c r="J949" s="156">
        <f>H949+I949</f>
        <v>303.05</v>
      </c>
      <c r="K949" s="156">
        <f t="shared" ref="K949:N950" si="536">K950</f>
        <v>0</v>
      </c>
      <c r="L949" s="174">
        <f t="shared" si="536"/>
        <v>303.05</v>
      </c>
      <c r="M949" s="174">
        <f t="shared" si="536"/>
        <v>57.95</v>
      </c>
      <c r="N949" s="174">
        <f t="shared" si="536"/>
        <v>361</v>
      </c>
    </row>
    <row r="950" spans="1:14" ht="45" x14ac:dyDescent="0.2">
      <c r="A950" s="158" t="s">
        <v>837</v>
      </c>
      <c r="B950" s="170">
        <v>801</v>
      </c>
      <c r="C950" s="151">
        <v>10</v>
      </c>
      <c r="D950" s="151" t="s">
        <v>185</v>
      </c>
      <c r="E950" s="150" t="s">
        <v>717</v>
      </c>
      <c r="F950" s="151"/>
      <c r="G950" s="155"/>
      <c r="H950" s="156">
        <f>H951</f>
        <v>303.05</v>
      </c>
      <c r="I950" s="156">
        <f>I951</f>
        <v>0</v>
      </c>
      <c r="J950" s="156">
        <f>H950+I950</f>
        <v>303.05</v>
      </c>
      <c r="K950" s="156">
        <f t="shared" si="536"/>
        <v>0</v>
      </c>
      <c r="L950" s="156">
        <f t="shared" si="536"/>
        <v>303.05</v>
      </c>
      <c r="M950" s="156">
        <f t="shared" si="536"/>
        <v>57.95</v>
      </c>
      <c r="N950" s="156">
        <f t="shared" si="536"/>
        <v>361</v>
      </c>
    </row>
    <row r="951" spans="1:14" ht="15" x14ac:dyDescent="0.2">
      <c r="A951" s="158" t="s">
        <v>320</v>
      </c>
      <c r="B951" s="170">
        <v>801</v>
      </c>
      <c r="C951" s="151">
        <v>10</v>
      </c>
      <c r="D951" s="151" t="s">
        <v>185</v>
      </c>
      <c r="E951" s="150" t="s">
        <v>717</v>
      </c>
      <c r="F951" s="151" t="s">
        <v>321</v>
      </c>
      <c r="G951" s="155"/>
      <c r="H951" s="156">
        <v>303.05</v>
      </c>
      <c r="I951" s="156">
        <v>0</v>
      </c>
      <c r="J951" s="156">
        <f>H951+I951</f>
        <v>303.05</v>
      </c>
      <c r="K951" s="156">
        <v>0</v>
      </c>
      <c r="L951" s="156">
        <v>303.05</v>
      </c>
      <c r="M951" s="156">
        <v>57.95</v>
      </c>
      <c r="N951" s="156">
        <f>L951+M951</f>
        <v>361</v>
      </c>
    </row>
    <row r="952" spans="1:14" ht="15" x14ac:dyDescent="0.2">
      <c r="A952" s="235" t="s">
        <v>261</v>
      </c>
      <c r="B952" s="148">
        <v>801</v>
      </c>
      <c r="C952" s="149">
        <v>10</v>
      </c>
      <c r="D952" s="149" t="s">
        <v>189</v>
      </c>
      <c r="E952" s="149"/>
      <c r="F952" s="149"/>
      <c r="G952" s="156" t="e">
        <f>#REF!+#REF!+G953+G963</f>
        <v>#REF!</v>
      </c>
      <c r="H952" s="174" t="e">
        <f>H953</f>
        <v>#REF!</v>
      </c>
      <c r="I952" s="174" t="e">
        <f>I953</f>
        <v>#REF!</v>
      </c>
      <c r="J952" s="174" t="e">
        <f>J953</f>
        <v>#REF!</v>
      </c>
      <c r="K952" s="174" t="e">
        <f>K953+K974</f>
        <v>#REF!</v>
      </c>
      <c r="L952" s="174">
        <f>L953+L974</f>
        <v>2166.4</v>
      </c>
      <c r="M952" s="174">
        <f>M953+M974</f>
        <v>1179.7</v>
      </c>
      <c r="N952" s="174">
        <f>N953+N974</f>
        <v>3346.1000000000004</v>
      </c>
    </row>
    <row r="953" spans="1:14" ht="31.5" customHeight="1" x14ac:dyDescent="0.2">
      <c r="A953" s="158" t="s">
        <v>837</v>
      </c>
      <c r="B953" s="170">
        <v>801</v>
      </c>
      <c r="C953" s="151" t="s">
        <v>207</v>
      </c>
      <c r="D953" s="151" t="s">
        <v>189</v>
      </c>
      <c r="E953" s="151" t="s">
        <v>717</v>
      </c>
      <c r="F953" s="151"/>
      <c r="G953" s="156" t="e">
        <f>#REF!+G956+G959+G961</f>
        <v>#REF!</v>
      </c>
      <c r="H953" s="156" t="e">
        <f>#REF!+H956+H959+H961+H963</f>
        <v>#REF!</v>
      </c>
      <c r="I953" s="156" t="e">
        <f>#REF!+I956+I959+I961+I963</f>
        <v>#REF!</v>
      </c>
      <c r="J953" s="156" t="e">
        <f>#REF!+J956+J959+J961+J963</f>
        <v>#REF!</v>
      </c>
      <c r="K953" s="156" t="e">
        <f>#REF!+K956+K959+K961+K963+K957</f>
        <v>#REF!</v>
      </c>
      <c r="L953" s="156">
        <f>L955+L956+L959+L963+L972</f>
        <v>2166.4</v>
      </c>
      <c r="M953" s="156">
        <f>M955+M956+M959+M963+M972+M961</f>
        <v>1179.7</v>
      </c>
      <c r="N953" s="156">
        <f t="shared" ref="N953" si="537">N955+N956+N959+N963+N972</f>
        <v>3346.1000000000004</v>
      </c>
    </row>
    <row r="954" spans="1:14" ht="17.25" hidden="1" customHeight="1" x14ac:dyDescent="0.2">
      <c r="A954" s="158" t="s">
        <v>585</v>
      </c>
      <c r="B954" s="170">
        <v>801</v>
      </c>
      <c r="C954" s="151" t="s">
        <v>467</v>
      </c>
      <c r="D954" s="151" t="s">
        <v>189</v>
      </c>
      <c r="E954" s="151" t="s">
        <v>648</v>
      </c>
      <c r="F954" s="151" t="s">
        <v>94</v>
      </c>
      <c r="G954" s="155"/>
      <c r="H954" s="156">
        <v>400</v>
      </c>
      <c r="I954" s="156">
        <v>-363.1</v>
      </c>
      <c r="J954" s="156">
        <f t="shared" ref="J954:J964" si="538">H954+I954</f>
        <v>36.899999999999977</v>
      </c>
      <c r="K954" s="156">
        <v>0</v>
      </c>
      <c r="L954" s="156">
        <v>0</v>
      </c>
      <c r="M954" s="156"/>
      <c r="N954" s="156">
        <v>0</v>
      </c>
    </row>
    <row r="955" spans="1:14" ht="29.25" customHeight="1" x14ac:dyDescent="0.2">
      <c r="A955" s="158" t="s">
        <v>585</v>
      </c>
      <c r="B955" s="170">
        <v>801</v>
      </c>
      <c r="C955" s="151" t="s">
        <v>467</v>
      </c>
      <c r="D955" s="151" t="s">
        <v>189</v>
      </c>
      <c r="E955" s="151" t="s">
        <v>648</v>
      </c>
      <c r="F955" s="151" t="s">
        <v>135</v>
      </c>
      <c r="G955" s="155"/>
      <c r="H955" s="156">
        <v>0</v>
      </c>
      <c r="I955" s="156">
        <v>363.1</v>
      </c>
      <c r="J955" s="156">
        <f t="shared" si="538"/>
        <v>363.1</v>
      </c>
      <c r="K955" s="156">
        <v>0</v>
      </c>
      <c r="L955" s="156">
        <v>400</v>
      </c>
      <c r="M955" s="156">
        <v>-200</v>
      </c>
      <c r="N955" s="156">
        <f>L955+M955</f>
        <v>200</v>
      </c>
    </row>
    <row r="956" spans="1:14" ht="17.25" customHeight="1" x14ac:dyDescent="0.2">
      <c r="A956" s="158" t="s">
        <v>594</v>
      </c>
      <c r="B956" s="170">
        <v>801</v>
      </c>
      <c r="C956" s="151" t="s">
        <v>467</v>
      </c>
      <c r="D956" s="151" t="s">
        <v>189</v>
      </c>
      <c r="E956" s="151" t="s">
        <v>647</v>
      </c>
      <c r="F956" s="151" t="s">
        <v>94</v>
      </c>
      <c r="G956" s="155"/>
      <c r="H956" s="156">
        <v>100</v>
      </c>
      <c r="I956" s="156">
        <v>0</v>
      </c>
      <c r="J956" s="156">
        <f t="shared" si="538"/>
        <v>100</v>
      </c>
      <c r="K956" s="156">
        <v>0</v>
      </c>
      <c r="L956" s="156">
        <v>100</v>
      </c>
      <c r="M956" s="156">
        <v>-90</v>
      </c>
      <c r="N956" s="156">
        <f t="shared" ref="N956:N958" si="539">L956+M956</f>
        <v>10</v>
      </c>
    </row>
    <row r="957" spans="1:14" ht="17.25" hidden="1" customHeight="1" x14ac:dyDescent="0.2">
      <c r="A957" s="158" t="s">
        <v>783</v>
      </c>
      <c r="B957" s="170">
        <v>801</v>
      </c>
      <c r="C957" s="151">
        <v>10</v>
      </c>
      <c r="D957" s="151" t="s">
        <v>189</v>
      </c>
      <c r="E957" s="151" t="s">
        <v>782</v>
      </c>
      <c r="F957" s="151"/>
      <c r="G957" s="155"/>
      <c r="H957" s="156">
        <f>H958</f>
        <v>780.7</v>
      </c>
      <c r="I957" s="156">
        <f>I958</f>
        <v>0</v>
      </c>
      <c r="J957" s="156">
        <v>0</v>
      </c>
      <c r="K957" s="156">
        <f>K958</f>
        <v>1516.768</v>
      </c>
      <c r="L957" s="156">
        <f>L958</f>
        <v>0</v>
      </c>
      <c r="M957" s="156"/>
      <c r="N957" s="156">
        <f t="shared" si="539"/>
        <v>0</v>
      </c>
    </row>
    <row r="958" spans="1:14" ht="17.25" hidden="1" customHeight="1" x14ac:dyDescent="0.2">
      <c r="A958" s="158" t="s">
        <v>284</v>
      </c>
      <c r="B958" s="170">
        <v>801</v>
      </c>
      <c r="C958" s="151">
        <v>10</v>
      </c>
      <c r="D958" s="151" t="s">
        <v>189</v>
      </c>
      <c r="E958" s="151" t="s">
        <v>782</v>
      </c>
      <c r="F958" s="151" t="s">
        <v>285</v>
      </c>
      <c r="G958" s="155"/>
      <c r="H958" s="156">
        <v>780.7</v>
      </c>
      <c r="I958" s="156">
        <v>0</v>
      </c>
      <c r="J958" s="156">
        <v>0</v>
      </c>
      <c r="K958" s="156">
        <v>1516.768</v>
      </c>
      <c r="L958" s="156">
        <v>0</v>
      </c>
      <c r="M958" s="156"/>
      <c r="N958" s="156">
        <f t="shared" si="539"/>
        <v>0</v>
      </c>
    </row>
    <row r="959" spans="1:14" ht="58.5" customHeight="1" x14ac:dyDescent="0.2">
      <c r="A959" s="158" t="s">
        <v>646</v>
      </c>
      <c r="B959" s="170">
        <v>801</v>
      </c>
      <c r="C959" s="151">
        <v>10</v>
      </c>
      <c r="D959" s="151" t="s">
        <v>189</v>
      </c>
      <c r="E959" s="151" t="s">
        <v>645</v>
      </c>
      <c r="F959" s="151"/>
      <c r="G959" s="155"/>
      <c r="H959" s="156">
        <f>H960</f>
        <v>780.7</v>
      </c>
      <c r="I959" s="156">
        <f>I960</f>
        <v>0</v>
      </c>
      <c r="J959" s="156">
        <f t="shared" si="538"/>
        <v>780.7</v>
      </c>
      <c r="K959" s="156">
        <f>K960</f>
        <v>-4.29</v>
      </c>
      <c r="L959" s="156">
        <f>L960</f>
        <v>448</v>
      </c>
      <c r="M959" s="156">
        <f t="shared" ref="M959:N959" si="540">M960</f>
        <v>2078.9</v>
      </c>
      <c r="N959" s="156">
        <f t="shared" si="540"/>
        <v>2526.9</v>
      </c>
    </row>
    <row r="960" spans="1:14" ht="18.75" customHeight="1" x14ac:dyDescent="0.2">
      <c r="A960" s="158" t="s">
        <v>284</v>
      </c>
      <c r="B960" s="170">
        <v>801</v>
      </c>
      <c r="C960" s="151">
        <v>10</v>
      </c>
      <c r="D960" s="151" t="s">
        <v>189</v>
      </c>
      <c r="E960" s="151" t="s">
        <v>645</v>
      </c>
      <c r="F960" s="151" t="s">
        <v>285</v>
      </c>
      <c r="G960" s="155"/>
      <c r="H960" s="156">
        <v>780.7</v>
      </c>
      <c r="I960" s="156">
        <v>0</v>
      </c>
      <c r="J960" s="156">
        <f t="shared" si="538"/>
        <v>780.7</v>
      </c>
      <c r="K960" s="156">
        <v>-4.29</v>
      </c>
      <c r="L960" s="156">
        <v>448</v>
      </c>
      <c r="M960" s="156">
        <v>2078.9</v>
      </c>
      <c r="N960" s="156">
        <f>L960+M960</f>
        <v>2526.9</v>
      </c>
    </row>
    <row r="961" spans="1:14" ht="48.75" hidden="1" customHeight="1" x14ac:dyDescent="0.2">
      <c r="A961" s="158" t="s">
        <v>646</v>
      </c>
      <c r="B961" s="170">
        <v>801</v>
      </c>
      <c r="C961" s="151">
        <v>10</v>
      </c>
      <c r="D961" s="151" t="s">
        <v>189</v>
      </c>
      <c r="E961" s="151" t="s">
        <v>871</v>
      </c>
      <c r="F961" s="151"/>
      <c r="G961" s="155"/>
      <c r="H961" s="156">
        <f>H962</f>
        <v>300</v>
      </c>
      <c r="I961" s="156">
        <f>I962</f>
        <v>0</v>
      </c>
      <c r="J961" s="156">
        <f t="shared" si="538"/>
        <v>300</v>
      </c>
      <c r="K961" s="156">
        <f>K962</f>
        <v>0</v>
      </c>
      <c r="L961" s="156">
        <f>L962</f>
        <v>0</v>
      </c>
      <c r="M961" s="156">
        <f>M962</f>
        <v>0</v>
      </c>
      <c r="N961" s="156">
        <f>N962</f>
        <v>0</v>
      </c>
    </row>
    <row r="962" spans="1:14" ht="23.25" hidden="1" customHeight="1" x14ac:dyDescent="0.2">
      <c r="A962" s="158" t="s">
        <v>284</v>
      </c>
      <c r="B962" s="170">
        <v>801</v>
      </c>
      <c r="C962" s="151">
        <v>10</v>
      </c>
      <c r="D962" s="151" t="s">
        <v>189</v>
      </c>
      <c r="E962" s="151" t="s">
        <v>871</v>
      </c>
      <c r="F962" s="151" t="s">
        <v>285</v>
      </c>
      <c r="G962" s="155"/>
      <c r="H962" s="156">
        <v>300</v>
      </c>
      <c r="I962" s="156">
        <v>0</v>
      </c>
      <c r="J962" s="156">
        <f t="shared" si="538"/>
        <v>300</v>
      </c>
      <c r="K962" s="156">
        <v>0</v>
      </c>
      <c r="L962" s="156">
        <v>0</v>
      </c>
      <c r="M962" s="156">
        <v>0</v>
      </c>
      <c r="N962" s="156">
        <f>L962+M962</f>
        <v>0</v>
      </c>
    </row>
    <row r="963" spans="1:14" ht="60.75" customHeight="1" x14ac:dyDescent="0.2">
      <c r="A963" s="158" t="s">
        <v>800</v>
      </c>
      <c r="B963" s="170">
        <v>801</v>
      </c>
      <c r="C963" s="151">
        <v>10</v>
      </c>
      <c r="D963" s="151" t="s">
        <v>189</v>
      </c>
      <c r="E963" s="151" t="s">
        <v>801</v>
      </c>
      <c r="F963" s="151"/>
      <c r="G963" s="155"/>
      <c r="H963" s="156">
        <f>H964</f>
        <v>609.20000000000005</v>
      </c>
      <c r="I963" s="156">
        <f>I964</f>
        <v>1218.43</v>
      </c>
      <c r="J963" s="156">
        <f t="shared" si="538"/>
        <v>1827.63</v>
      </c>
      <c r="K963" s="156">
        <f>K964+K973</f>
        <v>0</v>
      </c>
      <c r="L963" s="156">
        <f>L964</f>
        <v>1218.4000000000001</v>
      </c>
      <c r="M963" s="156">
        <f t="shared" ref="M963:N963" si="541">M964</f>
        <v>-609.20000000000005</v>
      </c>
      <c r="N963" s="156">
        <f t="shared" si="541"/>
        <v>609.20000000000005</v>
      </c>
    </row>
    <row r="964" spans="1:14" ht="30" x14ac:dyDescent="0.2">
      <c r="A964" s="158" t="s">
        <v>855</v>
      </c>
      <c r="B964" s="170">
        <v>801</v>
      </c>
      <c r="C964" s="151">
        <v>10</v>
      </c>
      <c r="D964" s="151" t="s">
        <v>189</v>
      </c>
      <c r="E964" s="151" t="s">
        <v>801</v>
      </c>
      <c r="F964" s="151" t="s">
        <v>321</v>
      </c>
      <c r="G964" s="155"/>
      <c r="H964" s="156">
        <v>609.20000000000005</v>
      </c>
      <c r="I964" s="156">
        <v>1218.43</v>
      </c>
      <c r="J964" s="156">
        <f t="shared" si="538"/>
        <v>1827.63</v>
      </c>
      <c r="K964" s="156">
        <v>-609.21</v>
      </c>
      <c r="L964" s="156">
        <v>1218.4000000000001</v>
      </c>
      <c r="M964" s="156">
        <v>-609.20000000000005</v>
      </c>
      <c r="N964" s="156">
        <f>L964+M964</f>
        <v>609.20000000000005</v>
      </c>
    </row>
    <row r="965" spans="1:14" ht="15" hidden="1" x14ac:dyDescent="0.2">
      <c r="A965" s="158" t="s">
        <v>284</v>
      </c>
      <c r="B965" s="148">
        <v>801</v>
      </c>
      <c r="C965" s="149">
        <v>10</v>
      </c>
      <c r="D965" s="149" t="s">
        <v>195</v>
      </c>
      <c r="E965" s="149"/>
      <c r="F965" s="149"/>
      <c r="G965" s="156" t="e">
        <f>#REF!+G966</f>
        <v>#REF!</v>
      </c>
      <c r="H965" s="174">
        <f t="shared" ref="H965:N965" si="542">H966</f>
        <v>80.099999999999994</v>
      </c>
      <c r="I965" s="174">
        <f t="shared" si="542"/>
        <v>-80.099999999999994</v>
      </c>
      <c r="J965" s="174">
        <f t="shared" si="542"/>
        <v>0</v>
      </c>
      <c r="K965" s="174">
        <f t="shared" si="542"/>
        <v>0</v>
      </c>
      <c r="L965" s="174">
        <f t="shared" si="542"/>
        <v>-80.099999999999994</v>
      </c>
      <c r="M965" s="174"/>
      <c r="N965" s="174">
        <f t="shared" si="542"/>
        <v>0</v>
      </c>
    </row>
    <row r="966" spans="1:14" ht="15" hidden="1" x14ac:dyDescent="0.2">
      <c r="A966" s="158" t="s">
        <v>284</v>
      </c>
      <c r="B966" s="170">
        <v>801</v>
      </c>
      <c r="C966" s="151">
        <v>10</v>
      </c>
      <c r="D966" s="151" t="s">
        <v>195</v>
      </c>
      <c r="E966" s="151" t="s">
        <v>644</v>
      </c>
      <c r="F966" s="151"/>
      <c r="G966" s="155"/>
      <c r="H966" s="156">
        <f>H967</f>
        <v>80.099999999999994</v>
      </c>
      <c r="I966" s="156">
        <f>I967</f>
        <v>-80.099999999999994</v>
      </c>
      <c r="J966" s="156">
        <f>H966+I966</f>
        <v>0</v>
      </c>
      <c r="K966" s="156">
        <f>K967</f>
        <v>0</v>
      </c>
      <c r="L966" s="156">
        <f>I966+J966</f>
        <v>-80.099999999999994</v>
      </c>
      <c r="M966" s="156"/>
      <c r="N966" s="156">
        <f>J966+K966</f>
        <v>0</v>
      </c>
    </row>
    <row r="967" spans="1:14" ht="15" hidden="1" x14ac:dyDescent="0.2">
      <c r="A967" s="158" t="s">
        <v>284</v>
      </c>
      <c r="B967" s="170">
        <v>801</v>
      </c>
      <c r="C967" s="151">
        <v>10</v>
      </c>
      <c r="D967" s="151" t="s">
        <v>195</v>
      </c>
      <c r="E967" s="151" t="s">
        <v>644</v>
      </c>
      <c r="F967" s="151" t="s">
        <v>94</v>
      </c>
      <c r="G967" s="155"/>
      <c r="H967" s="156">
        <v>80.099999999999994</v>
      </c>
      <c r="I967" s="156">
        <v>-80.099999999999994</v>
      </c>
      <c r="J967" s="156">
        <f>H967+I967</f>
        <v>0</v>
      </c>
      <c r="K967" s="156">
        <v>0</v>
      </c>
      <c r="L967" s="156">
        <f>I967+J967</f>
        <v>-80.099999999999994</v>
      </c>
      <c r="M967" s="156"/>
      <c r="N967" s="156">
        <f>J967+K967</f>
        <v>0</v>
      </c>
    </row>
    <row r="968" spans="1:14" ht="21.75" hidden="1" customHeight="1" x14ac:dyDescent="0.2">
      <c r="A968" s="158" t="s">
        <v>284</v>
      </c>
      <c r="B968" s="170">
        <v>801</v>
      </c>
      <c r="C968" s="151">
        <v>10</v>
      </c>
      <c r="D968" s="151" t="s">
        <v>195</v>
      </c>
      <c r="E968" s="151" t="s">
        <v>412</v>
      </c>
      <c r="F968" s="151"/>
      <c r="G968" s="155"/>
      <c r="H968" s="155"/>
      <c r="I968" s="156">
        <f>I969</f>
        <v>0</v>
      </c>
      <c r="J968" s="156">
        <f>J969</f>
        <v>0</v>
      </c>
      <c r="K968" s="156">
        <f>K969</f>
        <v>0</v>
      </c>
      <c r="L968" s="156">
        <f>L969</f>
        <v>0</v>
      </c>
      <c r="M968" s="156"/>
      <c r="N968" s="156">
        <f>N969</f>
        <v>0</v>
      </c>
    </row>
    <row r="969" spans="1:14" ht="21" hidden="1" customHeight="1" x14ac:dyDescent="0.2">
      <c r="A969" s="158" t="s">
        <v>284</v>
      </c>
      <c r="B969" s="170">
        <v>801</v>
      </c>
      <c r="C969" s="151">
        <v>10</v>
      </c>
      <c r="D969" s="151" t="s">
        <v>195</v>
      </c>
      <c r="E969" s="151" t="s">
        <v>412</v>
      </c>
      <c r="F969" s="151" t="s">
        <v>94</v>
      </c>
      <c r="G969" s="155"/>
      <c r="H969" s="155"/>
      <c r="I969" s="156">
        <v>0</v>
      </c>
      <c r="J969" s="156">
        <f>G969+I969</f>
        <v>0</v>
      </c>
      <c r="K969" s="156">
        <v>0</v>
      </c>
      <c r="L969" s="156">
        <f>H969+J969</f>
        <v>0</v>
      </c>
      <c r="M969" s="156"/>
      <c r="N969" s="156">
        <f>I969+K969</f>
        <v>0</v>
      </c>
    </row>
    <row r="970" spans="1:14" ht="28.5" hidden="1" customHeight="1" x14ac:dyDescent="0.2">
      <c r="A970" s="158" t="s">
        <v>284</v>
      </c>
      <c r="B970" s="170">
        <v>801</v>
      </c>
      <c r="C970" s="151">
        <v>10</v>
      </c>
      <c r="D970" s="151" t="s">
        <v>195</v>
      </c>
      <c r="E970" s="151" t="s">
        <v>413</v>
      </c>
      <c r="F970" s="151"/>
      <c r="G970" s="155"/>
      <c r="H970" s="155"/>
      <c r="I970" s="156">
        <f>I971</f>
        <v>0</v>
      </c>
      <c r="J970" s="156">
        <f>J971</f>
        <v>0</v>
      </c>
      <c r="K970" s="156">
        <f>K971</f>
        <v>0</v>
      </c>
      <c r="L970" s="156">
        <f>L971</f>
        <v>0</v>
      </c>
      <c r="M970" s="156"/>
      <c r="N970" s="156">
        <f>N971</f>
        <v>0</v>
      </c>
    </row>
    <row r="971" spans="1:14" ht="18" hidden="1" customHeight="1" x14ac:dyDescent="0.2">
      <c r="A971" s="158" t="s">
        <v>284</v>
      </c>
      <c r="B971" s="170">
        <v>801</v>
      </c>
      <c r="C971" s="151">
        <v>10</v>
      </c>
      <c r="D971" s="151" t="s">
        <v>195</v>
      </c>
      <c r="E971" s="151" t="s">
        <v>413</v>
      </c>
      <c r="F971" s="151" t="s">
        <v>94</v>
      </c>
      <c r="G971" s="155"/>
      <c r="H971" s="155"/>
      <c r="I971" s="156">
        <v>0</v>
      </c>
      <c r="J971" s="156">
        <f>G971+I971</f>
        <v>0</v>
      </c>
      <c r="K971" s="156">
        <v>0</v>
      </c>
      <c r="L971" s="156">
        <f>H971+J971</f>
        <v>0</v>
      </c>
      <c r="M971" s="156"/>
      <c r="N971" s="156">
        <f>I971+K971</f>
        <v>0</v>
      </c>
    </row>
    <row r="972" spans="1:14" ht="18" hidden="1" customHeight="1" x14ac:dyDescent="0.2">
      <c r="A972" s="158" t="s">
        <v>800</v>
      </c>
      <c r="B972" s="170">
        <v>801</v>
      </c>
      <c r="C972" s="151">
        <v>10</v>
      </c>
      <c r="D972" s="151" t="s">
        <v>189</v>
      </c>
      <c r="E972" s="151" t="s">
        <v>801</v>
      </c>
      <c r="F972" s="151"/>
      <c r="G972" s="155"/>
      <c r="H972" s="155"/>
      <c r="I972" s="156"/>
      <c r="J972" s="156"/>
      <c r="K972" s="156"/>
      <c r="L972" s="156">
        <f>L973</f>
        <v>0</v>
      </c>
      <c r="M972" s="156"/>
      <c r="N972" s="156">
        <f>N973</f>
        <v>0</v>
      </c>
    </row>
    <row r="973" spans="1:14" ht="18" hidden="1" customHeight="1" x14ac:dyDescent="0.2">
      <c r="A973" s="158" t="s">
        <v>284</v>
      </c>
      <c r="B973" s="170">
        <v>801</v>
      </c>
      <c r="C973" s="151">
        <v>10</v>
      </c>
      <c r="D973" s="151" t="s">
        <v>189</v>
      </c>
      <c r="E973" s="151" t="s">
        <v>801</v>
      </c>
      <c r="F973" s="151" t="s">
        <v>285</v>
      </c>
      <c r="G973" s="155"/>
      <c r="H973" s="156">
        <v>609.20000000000005</v>
      </c>
      <c r="I973" s="156">
        <v>1218.43</v>
      </c>
      <c r="J973" s="156">
        <v>0</v>
      </c>
      <c r="K973" s="156">
        <v>609.21</v>
      </c>
      <c r="L973" s="156">
        <v>0</v>
      </c>
      <c r="M973" s="156"/>
      <c r="N973" s="156">
        <v>0</v>
      </c>
    </row>
    <row r="974" spans="1:14" ht="18" hidden="1" customHeight="1" x14ac:dyDescent="0.2">
      <c r="A974" s="158" t="s">
        <v>284</v>
      </c>
      <c r="B974" s="170">
        <v>801</v>
      </c>
      <c r="C974" s="151">
        <v>10</v>
      </c>
      <c r="D974" s="151" t="s">
        <v>189</v>
      </c>
      <c r="E974" s="151" t="s">
        <v>719</v>
      </c>
      <c r="F974" s="151" t="s">
        <v>285</v>
      </c>
      <c r="G974" s="155"/>
      <c r="H974" s="156">
        <v>609.20000000000005</v>
      </c>
      <c r="I974" s="156">
        <v>1218.43</v>
      </c>
      <c r="J974" s="156">
        <v>0</v>
      </c>
      <c r="K974" s="156">
        <v>882</v>
      </c>
      <c r="L974" s="156">
        <v>0</v>
      </c>
      <c r="M974" s="156"/>
      <c r="N974" s="156">
        <v>0</v>
      </c>
    </row>
    <row r="975" spans="1:14" s="13" customFormat="1" ht="14.25" x14ac:dyDescent="0.2">
      <c r="A975" s="235" t="s">
        <v>127</v>
      </c>
      <c r="B975" s="148">
        <v>801</v>
      </c>
      <c r="C975" s="149" t="s">
        <v>200</v>
      </c>
      <c r="D975" s="149"/>
      <c r="E975" s="149"/>
      <c r="F975" s="149"/>
      <c r="G975" s="163"/>
      <c r="H975" s="163">
        <f t="shared" ref="H975:N975" si="543">H976</f>
        <v>2384</v>
      </c>
      <c r="I975" s="174">
        <f t="shared" si="543"/>
        <v>352.27</v>
      </c>
      <c r="J975" s="174">
        <f t="shared" si="543"/>
        <v>2736.27</v>
      </c>
      <c r="K975" s="174">
        <f t="shared" si="543"/>
        <v>220</v>
      </c>
      <c r="L975" s="174">
        <f t="shared" si="543"/>
        <v>3390</v>
      </c>
      <c r="M975" s="174">
        <f t="shared" si="543"/>
        <v>-560</v>
      </c>
      <c r="N975" s="174">
        <f t="shared" si="543"/>
        <v>2830</v>
      </c>
    </row>
    <row r="976" spans="1:14" ht="15" customHeight="1" x14ac:dyDescent="0.2">
      <c r="A976" s="235" t="s">
        <v>265</v>
      </c>
      <c r="B976" s="148">
        <v>801</v>
      </c>
      <c r="C976" s="149" t="s">
        <v>200</v>
      </c>
      <c r="D976" s="149" t="s">
        <v>187</v>
      </c>
      <c r="E976" s="149"/>
      <c r="F976" s="149"/>
      <c r="G976" s="156" t="e">
        <f>#REF!+G1139</f>
        <v>#REF!</v>
      </c>
      <c r="H976" s="156">
        <f t="shared" ref="H976:L976" si="544">H1139+H1140</f>
        <v>2384</v>
      </c>
      <c r="I976" s="156">
        <f t="shared" si="544"/>
        <v>352.27</v>
      </c>
      <c r="J976" s="156">
        <f t="shared" si="544"/>
        <v>2736.27</v>
      </c>
      <c r="K976" s="156">
        <f t="shared" si="544"/>
        <v>220</v>
      </c>
      <c r="L976" s="156">
        <f t="shared" si="544"/>
        <v>3390</v>
      </c>
      <c r="M976" s="156">
        <f t="shared" ref="M976:N976" si="545">M1139+M1140</f>
        <v>-560</v>
      </c>
      <c r="N976" s="156">
        <f t="shared" si="545"/>
        <v>2830</v>
      </c>
    </row>
    <row r="977" spans="1:14" ht="30" hidden="1" x14ac:dyDescent="0.2">
      <c r="A977" s="158" t="s">
        <v>128</v>
      </c>
      <c r="B977" s="170">
        <v>801</v>
      </c>
      <c r="C977" s="151" t="s">
        <v>200</v>
      </c>
      <c r="D977" s="151" t="s">
        <v>187</v>
      </c>
      <c r="E977" s="151" t="s">
        <v>129</v>
      </c>
      <c r="F977" s="151"/>
      <c r="G977" s="155"/>
      <c r="H977" s="155"/>
      <c r="I977" s="156" t="e">
        <f>I978</f>
        <v>#REF!</v>
      </c>
      <c r="J977" s="156" t="e">
        <f t="shared" ref="J977:J1040" si="546">H977+I977</f>
        <v>#REF!</v>
      </c>
      <c r="K977" s="156" t="e">
        <f>K978</f>
        <v>#REF!</v>
      </c>
      <c r="L977" s="156" t="e">
        <f t="shared" ref="L977:L1040" si="547">I977+J977</f>
        <v>#REF!</v>
      </c>
      <c r="M977" s="156"/>
      <c r="N977" s="156" t="e">
        <f t="shared" ref="N977:N1008" si="548">J977+K977</f>
        <v>#REF!</v>
      </c>
    </row>
    <row r="978" spans="1:14" ht="15" hidden="1" x14ac:dyDescent="0.2">
      <c r="A978" s="158" t="s">
        <v>279</v>
      </c>
      <c r="B978" s="170">
        <v>801</v>
      </c>
      <c r="C978" s="151" t="s">
        <v>200</v>
      </c>
      <c r="D978" s="151" t="s">
        <v>187</v>
      </c>
      <c r="E978" s="151" t="s">
        <v>5</v>
      </c>
      <c r="F978" s="151"/>
      <c r="G978" s="155"/>
      <c r="H978" s="155"/>
      <c r="I978" s="156" t="e">
        <f>I979+I1125+I1126+I1127+I1128+I1129+I1132+I1133+I1130+I1131</f>
        <v>#REF!</v>
      </c>
      <c r="J978" s="156" t="e">
        <f t="shared" si="546"/>
        <v>#REF!</v>
      </c>
      <c r="K978" s="156" t="e">
        <f>K979+K1125+K1126+K1127+K1128+K1129+K1132+K1133+K1130+K1131</f>
        <v>#REF!</v>
      </c>
      <c r="L978" s="156" t="e">
        <f t="shared" si="547"/>
        <v>#REF!</v>
      </c>
      <c r="M978" s="156"/>
      <c r="N978" s="156" t="e">
        <f t="shared" si="548"/>
        <v>#REF!</v>
      </c>
    </row>
    <row r="979" spans="1:14" ht="12.75" hidden="1" customHeight="1" x14ac:dyDescent="0.2">
      <c r="A979" s="158" t="s">
        <v>280</v>
      </c>
      <c r="B979" s="170">
        <v>801</v>
      </c>
      <c r="C979" s="151" t="s">
        <v>200</v>
      </c>
      <c r="D979" s="151" t="s">
        <v>187</v>
      </c>
      <c r="E979" s="151" t="s">
        <v>5</v>
      </c>
      <c r="F979" s="151" t="s">
        <v>281</v>
      </c>
      <c r="G979" s="155"/>
      <c r="H979" s="155"/>
      <c r="I979" s="156" t="e">
        <f>#REF!+G979</f>
        <v>#REF!</v>
      </c>
      <c r="J979" s="156" t="e">
        <f t="shared" si="546"/>
        <v>#REF!</v>
      </c>
      <c r="K979" s="156" t="e">
        <f t="shared" ref="K979:L1042" si="549">H979+I979</f>
        <v>#REF!</v>
      </c>
      <c r="L979" s="156" t="e">
        <f t="shared" si="547"/>
        <v>#REF!</v>
      </c>
      <c r="M979" s="156"/>
      <c r="N979" s="156" t="e">
        <f t="shared" si="548"/>
        <v>#REF!</v>
      </c>
    </row>
    <row r="980" spans="1:14" ht="12.75" hidden="1" customHeight="1" x14ac:dyDescent="0.2">
      <c r="A980" s="294" t="s">
        <v>6</v>
      </c>
      <c r="B980" s="295"/>
      <c r="C980" s="295"/>
      <c r="D980" s="295"/>
      <c r="E980" s="295"/>
      <c r="F980" s="295"/>
      <c r="G980" s="155"/>
      <c r="H980" s="155"/>
      <c r="I980" s="156" t="e">
        <f>#REF!+G980</f>
        <v>#REF!</v>
      </c>
      <c r="J980" s="156" t="e">
        <f t="shared" si="546"/>
        <v>#REF!</v>
      </c>
      <c r="K980" s="156" t="e">
        <f t="shared" si="549"/>
        <v>#REF!</v>
      </c>
      <c r="L980" s="156" t="e">
        <f t="shared" si="547"/>
        <v>#REF!</v>
      </c>
      <c r="M980" s="156"/>
      <c r="N980" s="156" t="e">
        <f t="shared" si="548"/>
        <v>#REF!</v>
      </c>
    </row>
    <row r="981" spans="1:14" ht="12.75" hidden="1" customHeight="1" x14ac:dyDescent="0.2">
      <c r="A981" s="235" t="s">
        <v>72</v>
      </c>
      <c r="B981" s="148">
        <v>803</v>
      </c>
      <c r="C981" s="148" t="s">
        <v>292</v>
      </c>
      <c r="D981" s="148"/>
      <c r="E981" s="148"/>
      <c r="F981" s="159"/>
      <c r="G981" s="155"/>
      <c r="H981" s="155"/>
      <c r="I981" s="156" t="e">
        <f>#REF!+G981</f>
        <v>#REF!</v>
      </c>
      <c r="J981" s="156" t="e">
        <f t="shared" si="546"/>
        <v>#REF!</v>
      </c>
      <c r="K981" s="156" t="e">
        <f t="shared" si="549"/>
        <v>#REF!</v>
      </c>
      <c r="L981" s="156" t="e">
        <f t="shared" si="547"/>
        <v>#REF!</v>
      </c>
      <c r="M981" s="156"/>
      <c r="N981" s="156" t="e">
        <f t="shared" si="548"/>
        <v>#REF!</v>
      </c>
    </row>
    <row r="982" spans="1:14" ht="25.5" hidden="1" customHeight="1" x14ac:dyDescent="0.2">
      <c r="A982" s="235" t="s">
        <v>347</v>
      </c>
      <c r="B982" s="148">
        <v>803</v>
      </c>
      <c r="C982" s="148" t="s">
        <v>292</v>
      </c>
      <c r="D982" s="148">
        <v>12</v>
      </c>
      <c r="E982" s="148"/>
      <c r="F982" s="148"/>
      <c r="G982" s="155"/>
      <c r="H982" s="155"/>
      <c r="I982" s="156" t="e">
        <f>#REF!+G982</f>
        <v>#REF!</v>
      </c>
      <c r="J982" s="156" t="e">
        <f t="shared" si="546"/>
        <v>#REF!</v>
      </c>
      <c r="K982" s="156" t="e">
        <f t="shared" si="549"/>
        <v>#REF!</v>
      </c>
      <c r="L982" s="156" t="e">
        <f t="shared" si="547"/>
        <v>#REF!</v>
      </c>
      <c r="M982" s="156"/>
      <c r="N982" s="156" t="e">
        <f t="shared" si="548"/>
        <v>#REF!</v>
      </c>
    </row>
    <row r="983" spans="1:14" ht="12.75" hidden="1" customHeight="1" x14ac:dyDescent="0.2">
      <c r="A983" s="158" t="s">
        <v>7</v>
      </c>
      <c r="B983" s="170">
        <v>803</v>
      </c>
      <c r="C983" s="170" t="s">
        <v>292</v>
      </c>
      <c r="D983" s="170">
        <v>12</v>
      </c>
      <c r="E983" s="170" t="s">
        <v>8</v>
      </c>
      <c r="F983" s="170"/>
      <c r="G983" s="155"/>
      <c r="H983" s="155"/>
      <c r="I983" s="156" t="e">
        <f>#REF!+G983</f>
        <v>#REF!</v>
      </c>
      <c r="J983" s="156" t="e">
        <f t="shared" si="546"/>
        <v>#REF!</v>
      </c>
      <c r="K983" s="156" t="e">
        <f t="shared" si="549"/>
        <v>#REF!</v>
      </c>
      <c r="L983" s="156" t="e">
        <f t="shared" si="547"/>
        <v>#REF!</v>
      </c>
      <c r="M983" s="156"/>
      <c r="N983" s="156" t="e">
        <f t="shared" si="548"/>
        <v>#REF!</v>
      </c>
    </row>
    <row r="984" spans="1:14" ht="12.75" hidden="1" customHeight="1" x14ac:dyDescent="0.2">
      <c r="A984" s="158" t="s">
        <v>279</v>
      </c>
      <c r="B984" s="170">
        <v>803</v>
      </c>
      <c r="C984" s="170" t="s">
        <v>292</v>
      </c>
      <c r="D984" s="170">
        <v>12</v>
      </c>
      <c r="E984" s="170" t="s">
        <v>9</v>
      </c>
      <c r="F984" s="170"/>
      <c r="G984" s="155"/>
      <c r="H984" s="155"/>
      <c r="I984" s="156" t="e">
        <f>#REF!+G984</f>
        <v>#REF!</v>
      </c>
      <c r="J984" s="156" t="e">
        <f t="shared" si="546"/>
        <v>#REF!</v>
      </c>
      <c r="K984" s="156" t="e">
        <f t="shared" si="549"/>
        <v>#REF!</v>
      </c>
      <c r="L984" s="156" t="e">
        <f t="shared" si="547"/>
        <v>#REF!</v>
      </c>
      <c r="M984" s="156"/>
      <c r="N984" s="156" t="e">
        <f t="shared" si="548"/>
        <v>#REF!</v>
      </c>
    </row>
    <row r="985" spans="1:14" ht="12.75" hidden="1" customHeight="1" x14ac:dyDescent="0.2">
      <c r="A985" s="158" t="s">
        <v>280</v>
      </c>
      <c r="B985" s="170">
        <v>803</v>
      </c>
      <c r="C985" s="170" t="s">
        <v>292</v>
      </c>
      <c r="D985" s="170">
        <v>12</v>
      </c>
      <c r="E985" s="170" t="s">
        <v>9</v>
      </c>
      <c r="F985" s="151" t="s">
        <v>281</v>
      </c>
      <c r="G985" s="155"/>
      <c r="H985" s="155"/>
      <c r="I985" s="156" t="e">
        <f>#REF!+G985</f>
        <v>#REF!</v>
      </c>
      <c r="J985" s="156" t="e">
        <f t="shared" si="546"/>
        <v>#REF!</v>
      </c>
      <c r="K985" s="156" t="e">
        <f t="shared" si="549"/>
        <v>#REF!</v>
      </c>
      <c r="L985" s="156" t="e">
        <f t="shared" si="547"/>
        <v>#REF!</v>
      </c>
      <c r="M985" s="156"/>
      <c r="N985" s="156" t="e">
        <f t="shared" si="548"/>
        <v>#REF!</v>
      </c>
    </row>
    <row r="986" spans="1:14" ht="25.5" hidden="1" customHeight="1" x14ac:dyDescent="0.2">
      <c r="A986" s="158" t="s">
        <v>144</v>
      </c>
      <c r="B986" s="170">
        <v>803</v>
      </c>
      <c r="C986" s="151" t="s">
        <v>185</v>
      </c>
      <c r="D986" s="170">
        <v>12</v>
      </c>
      <c r="E986" s="170" t="s">
        <v>10</v>
      </c>
      <c r="F986" s="151"/>
      <c r="G986" s="155"/>
      <c r="H986" s="155"/>
      <c r="I986" s="156" t="e">
        <f>#REF!+G986</f>
        <v>#REF!</v>
      </c>
      <c r="J986" s="156" t="e">
        <f t="shared" si="546"/>
        <v>#REF!</v>
      </c>
      <c r="K986" s="156" t="e">
        <f t="shared" si="549"/>
        <v>#REF!</v>
      </c>
      <c r="L986" s="156" t="e">
        <f t="shared" si="547"/>
        <v>#REF!</v>
      </c>
      <c r="M986" s="156"/>
      <c r="N986" s="156" t="e">
        <f t="shared" si="548"/>
        <v>#REF!</v>
      </c>
    </row>
    <row r="987" spans="1:14" ht="12.75" hidden="1" customHeight="1" x14ac:dyDescent="0.2">
      <c r="A987" s="158" t="s">
        <v>280</v>
      </c>
      <c r="B987" s="170">
        <v>803</v>
      </c>
      <c r="C987" s="151" t="s">
        <v>185</v>
      </c>
      <c r="D987" s="170">
        <v>12</v>
      </c>
      <c r="E987" s="170" t="s">
        <v>10</v>
      </c>
      <c r="F987" s="151" t="s">
        <v>281</v>
      </c>
      <c r="G987" s="155"/>
      <c r="H987" s="155"/>
      <c r="I987" s="156" t="e">
        <f>#REF!+G987</f>
        <v>#REF!</v>
      </c>
      <c r="J987" s="156" t="e">
        <f t="shared" si="546"/>
        <v>#REF!</v>
      </c>
      <c r="K987" s="156" t="e">
        <f t="shared" si="549"/>
        <v>#REF!</v>
      </c>
      <c r="L987" s="156" t="e">
        <f t="shared" si="547"/>
        <v>#REF!</v>
      </c>
      <c r="M987" s="156"/>
      <c r="N987" s="156" t="e">
        <f t="shared" si="548"/>
        <v>#REF!</v>
      </c>
    </row>
    <row r="988" spans="1:14" ht="12.75" hidden="1" customHeight="1" x14ac:dyDescent="0.2">
      <c r="A988" s="235" t="s">
        <v>286</v>
      </c>
      <c r="B988" s="148">
        <v>803</v>
      </c>
      <c r="C988" s="149" t="s">
        <v>191</v>
      </c>
      <c r="D988" s="149"/>
      <c r="E988" s="149"/>
      <c r="F988" s="149"/>
      <c r="G988" s="155"/>
      <c r="H988" s="155"/>
      <c r="I988" s="156" t="e">
        <f>#REF!+G988</f>
        <v>#REF!</v>
      </c>
      <c r="J988" s="156" t="e">
        <f t="shared" si="546"/>
        <v>#REF!</v>
      </c>
      <c r="K988" s="156" t="e">
        <f t="shared" si="549"/>
        <v>#REF!</v>
      </c>
      <c r="L988" s="156" t="e">
        <f t="shared" si="547"/>
        <v>#REF!</v>
      </c>
      <c r="M988" s="156"/>
      <c r="N988" s="156" t="e">
        <f t="shared" si="548"/>
        <v>#REF!</v>
      </c>
    </row>
    <row r="989" spans="1:14" ht="12.75" hidden="1" customHeight="1" x14ac:dyDescent="0.2">
      <c r="A989" s="235" t="s">
        <v>210</v>
      </c>
      <c r="B989" s="148">
        <v>803</v>
      </c>
      <c r="C989" s="149" t="s">
        <v>191</v>
      </c>
      <c r="D989" s="149" t="s">
        <v>195</v>
      </c>
      <c r="E989" s="149"/>
      <c r="F989" s="149"/>
      <c r="G989" s="155"/>
      <c r="H989" s="155"/>
      <c r="I989" s="156" t="e">
        <f>#REF!+G989</f>
        <v>#REF!</v>
      </c>
      <c r="J989" s="156" t="e">
        <f t="shared" si="546"/>
        <v>#REF!</v>
      </c>
      <c r="K989" s="156" t="e">
        <f t="shared" si="549"/>
        <v>#REF!</v>
      </c>
      <c r="L989" s="156" t="e">
        <f t="shared" si="547"/>
        <v>#REF!</v>
      </c>
      <c r="M989" s="156"/>
      <c r="N989" s="156" t="e">
        <f t="shared" si="548"/>
        <v>#REF!</v>
      </c>
    </row>
    <row r="990" spans="1:14" ht="12.75" hidden="1" customHeight="1" x14ac:dyDescent="0.2">
      <c r="A990" s="158" t="s">
        <v>11</v>
      </c>
      <c r="B990" s="170">
        <v>803</v>
      </c>
      <c r="C990" s="151" t="s">
        <v>191</v>
      </c>
      <c r="D990" s="151" t="s">
        <v>195</v>
      </c>
      <c r="E990" s="151" t="s">
        <v>12</v>
      </c>
      <c r="F990" s="149"/>
      <c r="G990" s="155"/>
      <c r="H990" s="155"/>
      <c r="I990" s="156" t="e">
        <f>#REF!+G990</f>
        <v>#REF!</v>
      </c>
      <c r="J990" s="156" t="e">
        <f t="shared" si="546"/>
        <v>#REF!</v>
      </c>
      <c r="K990" s="156" t="e">
        <f t="shared" si="549"/>
        <v>#REF!</v>
      </c>
      <c r="L990" s="156" t="e">
        <f t="shared" si="547"/>
        <v>#REF!</v>
      </c>
      <c r="M990" s="156"/>
      <c r="N990" s="156" t="e">
        <f t="shared" si="548"/>
        <v>#REF!</v>
      </c>
    </row>
    <row r="991" spans="1:14" ht="51" hidden="1" customHeight="1" x14ac:dyDescent="0.2">
      <c r="A991" s="158" t="s">
        <v>13</v>
      </c>
      <c r="B991" s="170">
        <v>803</v>
      </c>
      <c r="C991" s="151" t="s">
        <v>191</v>
      </c>
      <c r="D991" s="151" t="s">
        <v>195</v>
      </c>
      <c r="E991" s="151" t="s">
        <v>14</v>
      </c>
      <c r="F991" s="151"/>
      <c r="G991" s="155"/>
      <c r="H991" s="155"/>
      <c r="I991" s="156" t="e">
        <f>#REF!+G991</f>
        <v>#REF!</v>
      </c>
      <c r="J991" s="156" t="e">
        <f t="shared" si="546"/>
        <v>#REF!</v>
      </c>
      <c r="K991" s="156" t="e">
        <f t="shared" si="549"/>
        <v>#REF!</v>
      </c>
      <c r="L991" s="156" t="e">
        <f t="shared" si="547"/>
        <v>#REF!</v>
      </c>
      <c r="M991" s="156"/>
      <c r="N991" s="156" t="e">
        <f t="shared" si="548"/>
        <v>#REF!</v>
      </c>
    </row>
    <row r="992" spans="1:14" ht="12.75" hidden="1" customHeight="1" x14ac:dyDescent="0.2">
      <c r="A992" s="158" t="s">
        <v>150</v>
      </c>
      <c r="B992" s="170">
        <v>803</v>
      </c>
      <c r="C992" s="151" t="s">
        <v>191</v>
      </c>
      <c r="D992" s="151" t="s">
        <v>195</v>
      </c>
      <c r="E992" s="151" t="s">
        <v>14</v>
      </c>
      <c r="F992" s="151" t="s">
        <v>151</v>
      </c>
      <c r="G992" s="155"/>
      <c r="H992" s="155"/>
      <c r="I992" s="156" t="e">
        <f>#REF!+G992</f>
        <v>#REF!</v>
      </c>
      <c r="J992" s="156" t="e">
        <f t="shared" si="546"/>
        <v>#REF!</v>
      </c>
      <c r="K992" s="156" t="e">
        <f t="shared" si="549"/>
        <v>#REF!</v>
      </c>
      <c r="L992" s="156" t="e">
        <f t="shared" si="547"/>
        <v>#REF!</v>
      </c>
      <c r="M992" s="156"/>
      <c r="N992" s="156" t="e">
        <f t="shared" si="548"/>
        <v>#REF!</v>
      </c>
    </row>
    <row r="993" spans="1:14" ht="51" hidden="1" customHeight="1" x14ac:dyDescent="0.2">
      <c r="A993" s="158" t="s">
        <v>15</v>
      </c>
      <c r="B993" s="170">
        <v>803</v>
      </c>
      <c r="C993" s="151" t="s">
        <v>191</v>
      </c>
      <c r="D993" s="151" t="s">
        <v>195</v>
      </c>
      <c r="E993" s="151" t="s">
        <v>16</v>
      </c>
      <c r="F993" s="151"/>
      <c r="G993" s="155"/>
      <c r="H993" s="155"/>
      <c r="I993" s="156" t="e">
        <f>#REF!+G993</f>
        <v>#REF!</v>
      </c>
      <c r="J993" s="156" t="e">
        <f t="shared" si="546"/>
        <v>#REF!</v>
      </c>
      <c r="K993" s="156" t="e">
        <f t="shared" si="549"/>
        <v>#REF!</v>
      </c>
      <c r="L993" s="156" t="e">
        <f t="shared" si="547"/>
        <v>#REF!</v>
      </c>
      <c r="M993" s="156"/>
      <c r="N993" s="156" t="e">
        <f t="shared" si="548"/>
        <v>#REF!</v>
      </c>
    </row>
    <row r="994" spans="1:14" ht="12.75" hidden="1" customHeight="1" x14ac:dyDescent="0.2">
      <c r="A994" s="158" t="s">
        <v>150</v>
      </c>
      <c r="B994" s="170">
        <v>803</v>
      </c>
      <c r="C994" s="151" t="s">
        <v>191</v>
      </c>
      <c r="D994" s="151" t="s">
        <v>195</v>
      </c>
      <c r="E994" s="151" t="s">
        <v>16</v>
      </c>
      <c r="F994" s="151" t="s">
        <v>151</v>
      </c>
      <c r="G994" s="155"/>
      <c r="H994" s="155"/>
      <c r="I994" s="156" t="e">
        <f>#REF!+G994</f>
        <v>#REF!</v>
      </c>
      <c r="J994" s="156" t="e">
        <f t="shared" si="546"/>
        <v>#REF!</v>
      </c>
      <c r="K994" s="156" t="e">
        <f t="shared" si="549"/>
        <v>#REF!</v>
      </c>
      <c r="L994" s="156" t="e">
        <f t="shared" si="547"/>
        <v>#REF!</v>
      </c>
      <c r="M994" s="156"/>
      <c r="N994" s="156" t="e">
        <f t="shared" si="548"/>
        <v>#REF!</v>
      </c>
    </row>
    <row r="995" spans="1:14" ht="12.75" hidden="1" customHeight="1" x14ac:dyDescent="0.2">
      <c r="A995" s="158" t="s">
        <v>17</v>
      </c>
      <c r="B995" s="170">
        <v>803</v>
      </c>
      <c r="C995" s="151" t="s">
        <v>191</v>
      </c>
      <c r="D995" s="151" t="s">
        <v>195</v>
      </c>
      <c r="E995" s="151" t="s">
        <v>18</v>
      </c>
      <c r="F995" s="151"/>
      <c r="G995" s="155"/>
      <c r="H995" s="155"/>
      <c r="I995" s="156" t="e">
        <f>#REF!+G995</f>
        <v>#REF!</v>
      </c>
      <c r="J995" s="156" t="e">
        <f t="shared" si="546"/>
        <v>#REF!</v>
      </c>
      <c r="K995" s="156" t="e">
        <f t="shared" si="549"/>
        <v>#REF!</v>
      </c>
      <c r="L995" s="156" t="e">
        <f t="shared" si="547"/>
        <v>#REF!</v>
      </c>
      <c r="M995" s="156"/>
      <c r="N995" s="156" t="e">
        <f t="shared" si="548"/>
        <v>#REF!</v>
      </c>
    </row>
    <row r="996" spans="1:14" ht="12.75" hidden="1" customHeight="1" x14ac:dyDescent="0.2">
      <c r="A996" s="158" t="s">
        <v>300</v>
      </c>
      <c r="B996" s="170">
        <v>803</v>
      </c>
      <c r="C996" s="151" t="s">
        <v>191</v>
      </c>
      <c r="D996" s="151" t="s">
        <v>195</v>
      </c>
      <c r="E996" s="151" t="s">
        <v>18</v>
      </c>
      <c r="F996" s="151" t="s">
        <v>301</v>
      </c>
      <c r="G996" s="155"/>
      <c r="H996" s="155"/>
      <c r="I996" s="156" t="e">
        <f>#REF!+G996</f>
        <v>#REF!</v>
      </c>
      <c r="J996" s="156" t="e">
        <f t="shared" si="546"/>
        <v>#REF!</v>
      </c>
      <c r="K996" s="156" t="e">
        <f t="shared" si="549"/>
        <v>#REF!</v>
      </c>
      <c r="L996" s="156" t="e">
        <f t="shared" si="547"/>
        <v>#REF!</v>
      </c>
      <c r="M996" s="156"/>
      <c r="N996" s="156" t="e">
        <f t="shared" si="548"/>
        <v>#REF!</v>
      </c>
    </row>
    <row r="997" spans="1:14" ht="12.75" hidden="1" customHeight="1" x14ac:dyDescent="0.2">
      <c r="A997" s="235" t="s">
        <v>19</v>
      </c>
      <c r="B997" s="148">
        <v>803</v>
      </c>
      <c r="C997" s="149" t="s">
        <v>191</v>
      </c>
      <c r="D997" s="149" t="s">
        <v>197</v>
      </c>
      <c r="E997" s="149"/>
      <c r="F997" s="149"/>
      <c r="G997" s="155"/>
      <c r="H997" s="155"/>
      <c r="I997" s="156" t="e">
        <f>#REF!+G997</f>
        <v>#REF!</v>
      </c>
      <c r="J997" s="156" t="e">
        <f t="shared" si="546"/>
        <v>#REF!</v>
      </c>
      <c r="K997" s="156" t="e">
        <f t="shared" si="549"/>
        <v>#REF!</v>
      </c>
      <c r="L997" s="156" t="e">
        <f t="shared" si="547"/>
        <v>#REF!</v>
      </c>
      <c r="M997" s="156"/>
      <c r="N997" s="156" t="e">
        <f t="shared" si="548"/>
        <v>#REF!</v>
      </c>
    </row>
    <row r="998" spans="1:14" ht="12.75" hidden="1" customHeight="1" x14ac:dyDescent="0.2">
      <c r="A998" s="158" t="s">
        <v>20</v>
      </c>
      <c r="B998" s="170">
        <v>803</v>
      </c>
      <c r="C998" s="151" t="s">
        <v>191</v>
      </c>
      <c r="D998" s="151" t="s">
        <v>197</v>
      </c>
      <c r="E998" s="151" t="s">
        <v>21</v>
      </c>
      <c r="F998" s="151"/>
      <c r="G998" s="155"/>
      <c r="H998" s="155"/>
      <c r="I998" s="156" t="e">
        <f>#REF!+G998</f>
        <v>#REF!</v>
      </c>
      <c r="J998" s="156" t="e">
        <f t="shared" si="546"/>
        <v>#REF!</v>
      </c>
      <c r="K998" s="156" t="e">
        <f t="shared" si="549"/>
        <v>#REF!</v>
      </c>
      <c r="L998" s="156" t="e">
        <f t="shared" si="547"/>
        <v>#REF!</v>
      </c>
      <c r="M998" s="156"/>
      <c r="N998" s="156" t="e">
        <f t="shared" si="548"/>
        <v>#REF!</v>
      </c>
    </row>
    <row r="999" spans="1:14" ht="12.75" hidden="1" customHeight="1" x14ac:dyDescent="0.2">
      <c r="A999" s="158" t="s">
        <v>22</v>
      </c>
      <c r="B999" s="170">
        <v>803</v>
      </c>
      <c r="C999" s="151" t="s">
        <v>191</v>
      </c>
      <c r="D999" s="151" t="s">
        <v>197</v>
      </c>
      <c r="E999" s="151" t="s">
        <v>23</v>
      </c>
      <c r="F999" s="151"/>
      <c r="G999" s="155"/>
      <c r="H999" s="155"/>
      <c r="I999" s="156" t="e">
        <f>#REF!+G999</f>
        <v>#REF!</v>
      </c>
      <c r="J999" s="156" t="e">
        <f t="shared" si="546"/>
        <v>#REF!</v>
      </c>
      <c r="K999" s="156" t="e">
        <f t="shared" si="549"/>
        <v>#REF!</v>
      </c>
      <c r="L999" s="156" t="e">
        <f t="shared" si="547"/>
        <v>#REF!</v>
      </c>
      <c r="M999" s="156"/>
      <c r="N999" s="156" t="e">
        <f t="shared" si="548"/>
        <v>#REF!</v>
      </c>
    </row>
    <row r="1000" spans="1:14" ht="12.75" hidden="1" customHeight="1" x14ac:dyDescent="0.2">
      <c r="A1000" s="158" t="s">
        <v>24</v>
      </c>
      <c r="B1000" s="170">
        <v>803</v>
      </c>
      <c r="C1000" s="151" t="s">
        <v>191</v>
      </c>
      <c r="D1000" s="151" t="s">
        <v>197</v>
      </c>
      <c r="E1000" s="151" t="s">
        <v>23</v>
      </c>
      <c r="F1000" s="151" t="s">
        <v>281</v>
      </c>
      <c r="G1000" s="155"/>
      <c r="H1000" s="155"/>
      <c r="I1000" s="156" t="e">
        <f>#REF!+G1000</f>
        <v>#REF!</v>
      </c>
      <c r="J1000" s="156" t="e">
        <f t="shared" si="546"/>
        <v>#REF!</v>
      </c>
      <c r="K1000" s="156" t="e">
        <f t="shared" si="549"/>
        <v>#REF!</v>
      </c>
      <c r="L1000" s="156" t="e">
        <f t="shared" si="547"/>
        <v>#REF!</v>
      </c>
      <c r="M1000" s="156"/>
      <c r="N1000" s="156" t="e">
        <f t="shared" si="548"/>
        <v>#REF!</v>
      </c>
    </row>
    <row r="1001" spans="1:14" ht="12.75" hidden="1" customHeight="1" x14ac:dyDescent="0.2">
      <c r="A1001" s="158" t="s">
        <v>300</v>
      </c>
      <c r="B1001" s="170">
        <v>803</v>
      </c>
      <c r="C1001" s="151" t="s">
        <v>191</v>
      </c>
      <c r="D1001" s="151" t="s">
        <v>197</v>
      </c>
      <c r="E1001" s="151" t="s">
        <v>23</v>
      </c>
      <c r="F1001" s="151" t="s">
        <v>301</v>
      </c>
      <c r="G1001" s="155"/>
      <c r="H1001" s="155"/>
      <c r="I1001" s="156" t="e">
        <f>#REF!+G1001</f>
        <v>#REF!</v>
      </c>
      <c r="J1001" s="156" t="e">
        <f t="shared" si="546"/>
        <v>#REF!</v>
      </c>
      <c r="K1001" s="156" t="e">
        <f t="shared" si="549"/>
        <v>#REF!</v>
      </c>
      <c r="L1001" s="156" t="e">
        <f t="shared" si="547"/>
        <v>#REF!</v>
      </c>
      <c r="M1001" s="156"/>
      <c r="N1001" s="156" t="e">
        <f t="shared" si="548"/>
        <v>#REF!</v>
      </c>
    </row>
    <row r="1002" spans="1:14" ht="12.75" hidden="1" customHeight="1" x14ac:dyDescent="0.2">
      <c r="A1002" s="158" t="s">
        <v>146</v>
      </c>
      <c r="B1002" s="170">
        <v>803</v>
      </c>
      <c r="C1002" s="151" t="s">
        <v>191</v>
      </c>
      <c r="D1002" s="151" t="s">
        <v>197</v>
      </c>
      <c r="E1002" s="151" t="s">
        <v>23</v>
      </c>
      <c r="F1002" s="151" t="s">
        <v>147</v>
      </c>
      <c r="G1002" s="155"/>
      <c r="H1002" s="155"/>
      <c r="I1002" s="156" t="e">
        <f>#REF!+G1002</f>
        <v>#REF!</v>
      </c>
      <c r="J1002" s="156" t="e">
        <f t="shared" si="546"/>
        <v>#REF!</v>
      </c>
      <c r="K1002" s="156" t="e">
        <f t="shared" si="549"/>
        <v>#REF!</v>
      </c>
      <c r="L1002" s="156" t="e">
        <f t="shared" si="547"/>
        <v>#REF!</v>
      </c>
      <c r="M1002" s="156"/>
      <c r="N1002" s="156" t="e">
        <f t="shared" si="548"/>
        <v>#REF!</v>
      </c>
    </row>
    <row r="1003" spans="1:14" ht="12.75" hidden="1" customHeight="1" x14ac:dyDescent="0.2">
      <c r="A1003" s="235" t="s">
        <v>25</v>
      </c>
      <c r="B1003" s="148">
        <v>803</v>
      </c>
      <c r="C1003" s="149" t="s">
        <v>195</v>
      </c>
      <c r="D1003" s="149"/>
      <c r="E1003" s="149"/>
      <c r="F1003" s="149"/>
      <c r="G1003" s="155"/>
      <c r="H1003" s="155"/>
      <c r="I1003" s="156" t="e">
        <f>#REF!+G1003</f>
        <v>#REF!</v>
      </c>
      <c r="J1003" s="156" t="e">
        <f t="shared" si="546"/>
        <v>#REF!</v>
      </c>
      <c r="K1003" s="156" t="e">
        <f t="shared" si="549"/>
        <v>#REF!</v>
      </c>
      <c r="L1003" s="156" t="e">
        <f t="shared" si="547"/>
        <v>#REF!</v>
      </c>
      <c r="M1003" s="156"/>
      <c r="N1003" s="156" t="e">
        <f t="shared" si="548"/>
        <v>#REF!</v>
      </c>
    </row>
    <row r="1004" spans="1:14" ht="25.5" hidden="1" customHeight="1" x14ac:dyDescent="0.2">
      <c r="A1004" s="235" t="s">
        <v>26</v>
      </c>
      <c r="B1004" s="148">
        <v>803</v>
      </c>
      <c r="C1004" s="149" t="s">
        <v>195</v>
      </c>
      <c r="D1004" s="149" t="s">
        <v>189</v>
      </c>
      <c r="E1004" s="151"/>
      <c r="F1004" s="151"/>
      <c r="G1004" s="155"/>
      <c r="H1004" s="155"/>
      <c r="I1004" s="156" t="e">
        <f>#REF!+G1004</f>
        <v>#REF!</v>
      </c>
      <c r="J1004" s="156" t="e">
        <f t="shared" si="546"/>
        <v>#REF!</v>
      </c>
      <c r="K1004" s="156" t="e">
        <f t="shared" si="549"/>
        <v>#REF!</v>
      </c>
      <c r="L1004" s="156" t="e">
        <f t="shared" si="547"/>
        <v>#REF!</v>
      </c>
      <c r="M1004" s="156"/>
      <c r="N1004" s="156" t="e">
        <f t="shared" si="548"/>
        <v>#REF!</v>
      </c>
    </row>
    <row r="1005" spans="1:14" ht="12.75" hidden="1" customHeight="1" x14ac:dyDescent="0.2">
      <c r="A1005" s="158" t="s">
        <v>27</v>
      </c>
      <c r="B1005" s="170">
        <v>803</v>
      </c>
      <c r="C1005" s="151" t="s">
        <v>195</v>
      </c>
      <c r="D1005" s="151" t="s">
        <v>189</v>
      </c>
      <c r="E1005" s="151" t="s">
        <v>28</v>
      </c>
      <c r="F1005" s="151"/>
      <c r="G1005" s="155"/>
      <c r="H1005" s="155"/>
      <c r="I1005" s="156" t="e">
        <f>#REF!+G1005</f>
        <v>#REF!</v>
      </c>
      <c r="J1005" s="156" t="e">
        <f t="shared" si="546"/>
        <v>#REF!</v>
      </c>
      <c r="K1005" s="156" t="e">
        <f t="shared" si="549"/>
        <v>#REF!</v>
      </c>
      <c r="L1005" s="156" t="e">
        <f t="shared" si="547"/>
        <v>#REF!</v>
      </c>
      <c r="M1005" s="156"/>
      <c r="N1005" s="156" t="e">
        <f t="shared" si="548"/>
        <v>#REF!</v>
      </c>
    </row>
    <row r="1006" spans="1:14" ht="12.75" hidden="1" customHeight="1" x14ac:dyDescent="0.2">
      <c r="A1006" s="158" t="s">
        <v>279</v>
      </c>
      <c r="B1006" s="170">
        <v>803</v>
      </c>
      <c r="C1006" s="151" t="s">
        <v>195</v>
      </c>
      <c r="D1006" s="151" t="s">
        <v>189</v>
      </c>
      <c r="E1006" s="151" t="s">
        <v>29</v>
      </c>
      <c r="F1006" s="151"/>
      <c r="G1006" s="155"/>
      <c r="H1006" s="155"/>
      <c r="I1006" s="156" t="e">
        <f>#REF!+G1006</f>
        <v>#REF!</v>
      </c>
      <c r="J1006" s="156" t="e">
        <f t="shared" si="546"/>
        <v>#REF!</v>
      </c>
      <c r="K1006" s="156" t="e">
        <f t="shared" si="549"/>
        <v>#REF!</v>
      </c>
      <c r="L1006" s="156" t="e">
        <f t="shared" si="547"/>
        <v>#REF!</v>
      </c>
      <c r="M1006" s="156"/>
      <c r="N1006" s="156" t="e">
        <f t="shared" si="548"/>
        <v>#REF!</v>
      </c>
    </row>
    <row r="1007" spans="1:14" ht="12.75" hidden="1" customHeight="1" x14ac:dyDescent="0.2">
      <c r="A1007" s="158" t="s">
        <v>280</v>
      </c>
      <c r="B1007" s="170">
        <v>803</v>
      </c>
      <c r="C1007" s="151" t="s">
        <v>195</v>
      </c>
      <c r="D1007" s="151" t="s">
        <v>189</v>
      </c>
      <c r="E1007" s="151" t="s">
        <v>29</v>
      </c>
      <c r="F1007" s="151" t="s">
        <v>281</v>
      </c>
      <c r="G1007" s="155"/>
      <c r="H1007" s="155"/>
      <c r="I1007" s="156" t="e">
        <f>#REF!+G1007</f>
        <v>#REF!</v>
      </c>
      <c r="J1007" s="156" t="e">
        <f t="shared" si="546"/>
        <v>#REF!</v>
      </c>
      <c r="K1007" s="156" t="e">
        <f t="shared" si="549"/>
        <v>#REF!</v>
      </c>
      <c r="L1007" s="156" t="e">
        <f t="shared" si="547"/>
        <v>#REF!</v>
      </c>
      <c r="M1007" s="156"/>
      <c r="N1007" s="156" t="e">
        <f t="shared" si="548"/>
        <v>#REF!</v>
      </c>
    </row>
    <row r="1008" spans="1:14" ht="12.75" hidden="1" customHeight="1" x14ac:dyDescent="0.2">
      <c r="A1008" s="158" t="s">
        <v>318</v>
      </c>
      <c r="B1008" s="170">
        <v>803</v>
      </c>
      <c r="C1008" s="151" t="s">
        <v>195</v>
      </c>
      <c r="D1008" s="151" t="s">
        <v>189</v>
      </c>
      <c r="E1008" s="151" t="s">
        <v>29</v>
      </c>
      <c r="F1008" s="151" t="s">
        <v>319</v>
      </c>
      <c r="G1008" s="155"/>
      <c r="H1008" s="155"/>
      <c r="I1008" s="156" t="e">
        <f>#REF!+G1008</f>
        <v>#REF!</v>
      </c>
      <c r="J1008" s="156" t="e">
        <f t="shared" si="546"/>
        <v>#REF!</v>
      </c>
      <c r="K1008" s="156" t="e">
        <f t="shared" si="549"/>
        <v>#REF!</v>
      </c>
      <c r="L1008" s="156" t="e">
        <f t="shared" si="547"/>
        <v>#REF!</v>
      </c>
      <c r="M1008" s="156"/>
      <c r="N1008" s="156" t="e">
        <f t="shared" si="548"/>
        <v>#REF!</v>
      </c>
    </row>
    <row r="1009" spans="1:14" ht="25.5" hidden="1" customHeight="1" x14ac:dyDescent="0.2">
      <c r="A1009" s="158" t="s">
        <v>144</v>
      </c>
      <c r="B1009" s="170">
        <v>803</v>
      </c>
      <c r="C1009" s="151" t="s">
        <v>195</v>
      </c>
      <c r="D1009" s="151" t="s">
        <v>189</v>
      </c>
      <c r="E1009" s="151" t="s">
        <v>30</v>
      </c>
      <c r="F1009" s="151"/>
      <c r="G1009" s="155"/>
      <c r="H1009" s="155"/>
      <c r="I1009" s="156" t="e">
        <f>#REF!+G1009</f>
        <v>#REF!</v>
      </c>
      <c r="J1009" s="156" t="e">
        <f t="shared" si="546"/>
        <v>#REF!</v>
      </c>
      <c r="K1009" s="156" t="e">
        <f t="shared" si="549"/>
        <v>#REF!</v>
      </c>
      <c r="L1009" s="156" t="e">
        <f t="shared" si="547"/>
        <v>#REF!</v>
      </c>
      <c r="M1009" s="156"/>
      <c r="N1009" s="156" t="e">
        <f t="shared" ref="N1009:N1040" si="550">J1009+K1009</f>
        <v>#REF!</v>
      </c>
    </row>
    <row r="1010" spans="1:14" ht="12.75" hidden="1" customHeight="1" x14ac:dyDescent="0.2">
      <c r="A1010" s="158" t="s">
        <v>280</v>
      </c>
      <c r="B1010" s="170">
        <v>803</v>
      </c>
      <c r="C1010" s="151" t="s">
        <v>195</v>
      </c>
      <c r="D1010" s="151" t="s">
        <v>189</v>
      </c>
      <c r="E1010" s="151" t="s">
        <v>30</v>
      </c>
      <c r="F1010" s="151" t="s">
        <v>281</v>
      </c>
      <c r="G1010" s="155"/>
      <c r="H1010" s="155"/>
      <c r="I1010" s="156" t="e">
        <f>#REF!+G1010</f>
        <v>#REF!</v>
      </c>
      <c r="J1010" s="156" t="e">
        <f t="shared" si="546"/>
        <v>#REF!</v>
      </c>
      <c r="K1010" s="156" t="e">
        <f t="shared" si="549"/>
        <v>#REF!</v>
      </c>
      <c r="L1010" s="156" t="e">
        <f t="shared" si="547"/>
        <v>#REF!</v>
      </c>
      <c r="M1010" s="156"/>
      <c r="N1010" s="156" t="e">
        <f t="shared" si="550"/>
        <v>#REF!</v>
      </c>
    </row>
    <row r="1011" spans="1:14" ht="12.75" hidden="1" customHeight="1" x14ac:dyDescent="0.2">
      <c r="A1011" s="158" t="s">
        <v>304</v>
      </c>
      <c r="B1011" s="170">
        <v>803</v>
      </c>
      <c r="C1011" s="151" t="s">
        <v>195</v>
      </c>
      <c r="D1011" s="151" t="s">
        <v>189</v>
      </c>
      <c r="E1011" s="151" t="s">
        <v>305</v>
      </c>
      <c r="F1011" s="151"/>
      <c r="G1011" s="155"/>
      <c r="H1011" s="155"/>
      <c r="I1011" s="156" t="e">
        <f>#REF!+G1011</f>
        <v>#REF!</v>
      </c>
      <c r="J1011" s="156" t="e">
        <f t="shared" si="546"/>
        <v>#REF!</v>
      </c>
      <c r="K1011" s="156" t="e">
        <f t="shared" si="549"/>
        <v>#REF!</v>
      </c>
      <c r="L1011" s="156" t="e">
        <f t="shared" si="547"/>
        <v>#REF!</v>
      </c>
      <c r="M1011" s="156"/>
      <c r="N1011" s="156" t="e">
        <f t="shared" si="550"/>
        <v>#REF!</v>
      </c>
    </row>
    <row r="1012" spans="1:14" ht="25.5" hidden="1" customHeight="1" x14ac:dyDescent="0.2">
      <c r="A1012" s="158" t="s">
        <v>31</v>
      </c>
      <c r="B1012" s="170">
        <v>803</v>
      </c>
      <c r="C1012" s="151" t="s">
        <v>195</v>
      </c>
      <c r="D1012" s="151" t="s">
        <v>189</v>
      </c>
      <c r="E1012" s="151" t="s">
        <v>32</v>
      </c>
      <c r="F1012" s="151"/>
      <c r="G1012" s="155"/>
      <c r="H1012" s="155"/>
      <c r="I1012" s="156" t="e">
        <f>#REF!+G1012</f>
        <v>#REF!</v>
      </c>
      <c r="J1012" s="156" t="e">
        <f t="shared" si="546"/>
        <v>#REF!</v>
      </c>
      <c r="K1012" s="156" t="e">
        <f t="shared" si="549"/>
        <v>#REF!</v>
      </c>
      <c r="L1012" s="156" t="e">
        <f t="shared" si="547"/>
        <v>#REF!</v>
      </c>
      <c r="M1012" s="156"/>
      <c r="N1012" s="156" t="e">
        <f t="shared" si="550"/>
        <v>#REF!</v>
      </c>
    </row>
    <row r="1013" spans="1:14" ht="12.75" hidden="1" customHeight="1" x14ac:dyDescent="0.2">
      <c r="A1013" s="158" t="s">
        <v>300</v>
      </c>
      <c r="B1013" s="170">
        <v>803</v>
      </c>
      <c r="C1013" s="151" t="s">
        <v>195</v>
      </c>
      <c r="D1013" s="151" t="s">
        <v>189</v>
      </c>
      <c r="E1013" s="151" t="s">
        <v>32</v>
      </c>
      <c r="F1013" s="151" t="s">
        <v>301</v>
      </c>
      <c r="G1013" s="155"/>
      <c r="H1013" s="155"/>
      <c r="I1013" s="156" t="e">
        <f>#REF!+G1013</f>
        <v>#REF!</v>
      </c>
      <c r="J1013" s="156" t="e">
        <f t="shared" si="546"/>
        <v>#REF!</v>
      </c>
      <c r="K1013" s="156" t="e">
        <f t="shared" si="549"/>
        <v>#REF!</v>
      </c>
      <c r="L1013" s="156" t="e">
        <f t="shared" si="547"/>
        <v>#REF!</v>
      </c>
      <c r="M1013" s="156"/>
      <c r="N1013" s="156" t="e">
        <f t="shared" si="550"/>
        <v>#REF!</v>
      </c>
    </row>
    <row r="1014" spans="1:14" ht="12.75" hidden="1" customHeight="1" x14ac:dyDescent="0.2">
      <c r="A1014" s="235" t="s">
        <v>33</v>
      </c>
      <c r="B1014" s="148">
        <v>803</v>
      </c>
      <c r="C1014" s="149" t="s">
        <v>195</v>
      </c>
      <c r="D1014" s="149" t="s">
        <v>193</v>
      </c>
      <c r="E1014" s="149"/>
      <c r="F1014" s="149"/>
      <c r="G1014" s="155"/>
      <c r="H1014" s="155"/>
      <c r="I1014" s="156" t="e">
        <f>#REF!+G1014</f>
        <v>#REF!</v>
      </c>
      <c r="J1014" s="156" t="e">
        <f t="shared" si="546"/>
        <v>#REF!</v>
      </c>
      <c r="K1014" s="156" t="e">
        <f t="shared" si="549"/>
        <v>#REF!</v>
      </c>
      <c r="L1014" s="156" t="e">
        <f t="shared" si="547"/>
        <v>#REF!</v>
      </c>
      <c r="M1014" s="156"/>
      <c r="N1014" s="156" t="e">
        <f t="shared" si="550"/>
        <v>#REF!</v>
      </c>
    </row>
    <row r="1015" spans="1:14" ht="38.25" hidden="1" customHeight="1" x14ac:dyDescent="0.2">
      <c r="A1015" s="158" t="s">
        <v>123</v>
      </c>
      <c r="B1015" s="170">
        <v>803</v>
      </c>
      <c r="C1015" s="151" t="s">
        <v>195</v>
      </c>
      <c r="D1015" s="151" t="s">
        <v>193</v>
      </c>
      <c r="E1015" s="159" t="s">
        <v>312</v>
      </c>
      <c r="F1015" s="151"/>
      <c r="G1015" s="155"/>
      <c r="H1015" s="155"/>
      <c r="I1015" s="156" t="e">
        <f>#REF!+G1015</f>
        <v>#REF!</v>
      </c>
      <c r="J1015" s="156" t="e">
        <f t="shared" si="546"/>
        <v>#REF!</v>
      </c>
      <c r="K1015" s="156" t="e">
        <f t="shared" si="549"/>
        <v>#REF!</v>
      </c>
      <c r="L1015" s="156" t="e">
        <f t="shared" si="547"/>
        <v>#REF!</v>
      </c>
      <c r="M1015" s="156"/>
      <c r="N1015" s="156" t="e">
        <f t="shared" si="550"/>
        <v>#REF!</v>
      </c>
    </row>
    <row r="1016" spans="1:14" ht="12.75" hidden="1" customHeight="1" x14ac:dyDescent="0.2">
      <c r="A1016" s="158" t="s">
        <v>313</v>
      </c>
      <c r="B1016" s="170">
        <v>803</v>
      </c>
      <c r="C1016" s="151" t="s">
        <v>195</v>
      </c>
      <c r="D1016" s="151" t="s">
        <v>193</v>
      </c>
      <c r="E1016" s="159" t="s">
        <v>314</v>
      </c>
      <c r="F1016" s="151"/>
      <c r="G1016" s="155"/>
      <c r="H1016" s="155"/>
      <c r="I1016" s="156" t="e">
        <f>#REF!+G1016</f>
        <v>#REF!</v>
      </c>
      <c r="J1016" s="156" t="e">
        <f t="shared" si="546"/>
        <v>#REF!</v>
      </c>
      <c r="K1016" s="156" t="e">
        <f t="shared" si="549"/>
        <v>#REF!</v>
      </c>
      <c r="L1016" s="156" t="e">
        <f t="shared" si="547"/>
        <v>#REF!</v>
      </c>
      <c r="M1016" s="156"/>
      <c r="N1016" s="156" t="e">
        <f t="shared" si="550"/>
        <v>#REF!</v>
      </c>
    </row>
    <row r="1017" spans="1:14" ht="12.75" hidden="1" customHeight="1" x14ac:dyDescent="0.2">
      <c r="A1017" s="158" t="s">
        <v>300</v>
      </c>
      <c r="B1017" s="170">
        <v>803</v>
      </c>
      <c r="C1017" s="151" t="s">
        <v>195</v>
      </c>
      <c r="D1017" s="151" t="s">
        <v>193</v>
      </c>
      <c r="E1017" s="159" t="s">
        <v>314</v>
      </c>
      <c r="F1017" s="151" t="s">
        <v>301</v>
      </c>
      <c r="G1017" s="155"/>
      <c r="H1017" s="155"/>
      <c r="I1017" s="156" t="e">
        <f>#REF!+G1017</f>
        <v>#REF!</v>
      </c>
      <c r="J1017" s="156" t="e">
        <f t="shared" si="546"/>
        <v>#REF!</v>
      </c>
      <c r="K1017" s="156" t="e">
        <f t="shared" si="549"/>
        <v>#REF!</v>
      </c>
      <c r="L1017" s="156" t="e">
        <f t="shared" si="547"/>
        <v>#REF!</v>
      </c>
      <c r="M1017" s="156"/>
      <c r="N1017" s="156" t="e">
        <f t="shared" si="550"/>
        <v>#REF!</v>
      </c>
    </row>
    <row r="1018" spans="1:14" ht="12.75" hidden="1" customHeight="1" x14ac:dyDescent="0.2">
      <c r="A1018" s="158" t="s">
        <v>282</v>
      </c>
      <c r="B1018" s="170">
        <v>803</v>
      </c>
      <c r="C1018" s="151" t="s">
        <v>195</v>
      </c>
      <c r="D1018" s="151" t="s">
        <v>193</v>
      </c>
      <c r="E1018" s="159" t="s">
        <v>314</v>
      </c>
      <c r="F1018" s="151" t="s">
        <v>283</v>
      </c>
      <c r="G1018" s="155"/>
      <c r="H1018" s="155"/>
      <c r="I1018" s="156" t="e">
        <f>#REF!+G1018</f>
        <v>#REF!</v>
      </c>
      <c r="J1018" s="156" t="e">
        <f t="shared" si="546"/>
        <v>#REF!</v>
      </c>
      <c r="K1018" s="156" t="e">
        <f t="shared" si="549"/>
        <v>#REF!</v>
      </c>
      <c r="L1018" s="156" t="e">
        <f t="shared" si="547"/>
        <v>#REF!</v>
      </c>
      <c r="M1018" s="156"/>
      <c r="N1018" s="156" t="e">
        <f t="shared" si="550"/>
        <v>#REF!</v>
      </c>
    </row>
    <row r="1019" spans="1:14" ht="25.5" hidden="1" customHeight="1" x14ac:dyDescent="0.2">
      <c r="A1019" s="158" t="s">
        <v>34</v>
      </c>
      <c r="B1019" s="170">
        <v>803</v>
      </c>
      <c r="C1019" s="151" t="s">
        <v>195</v>
      </c>
      <c r="D1019" s="151" t="s">
        <v>193</v>
      </c>
      <c r="E1019" s="159" t="s">
        <v>35</v>
      </c>
      <c r="F1019" s="151"/>
      <c r="G1019" s="155"/>
      <c r="H1019" s="155"/>
      <c r="I1019" s="156" t="e">
        <f>#REF!+G1019</f>
        <v>#REF!</v>
      </c>
      <c r="J1019" s="156" t="e">
        <f t="shared" si="546"/>
        <v>#REF!</v>
      </c>
      <c r="K1019" s="156" t="e">
        <f t="shared" si="549"/>
        <v>#REF!</v>
      </c>
      <c r="L1019" s="156" t="e">
        <f t="shared" si="547"/>
        <v>#REF!</v>
      </c>
      <c r="M1019" s="156"/>
      <c r="N1019" s="156" t="e">
        <f t="shared" si="550"/>
        <v>#REF!</v>
      </c>
    </row>
    <row r="1020" spans="1:14" ht="12.75" hidden="1" customHeight="1" x14ac:dyDescent="0.2">
      <c r="A1020" s="158" t="s">
        <v>300</v>
      </c>
      <c r="B1020" s="170">
        <v>803</v>
      </c>
      <c r="C1020" s="151" t="s">
        <v>195</v>
      </c>
      <c r="D1020" s="151" t="s">
        <v>193</v>
      </c>
      <c r="E1020" s="159" t="s">
        <v>35</v>
      </c>
      <c r="F1020" s="151" t="s">
        <v>301</v>
      </c>
      <c r="G1020" s="155"/>
      <c r="H1020" s="155"/>
      <c r="I1020" s="156" t="e">
        <f>#REF!+G1020</f>
        <v>#REF!</v>
      </c>
      <c r="J1020" s="156" t="e">
        <f t="shared" si="546"/>
        <v>#REF!</v>
      </c>
      <c r="K1020" s="156" t="e">
        <f t="shared" si="549"/>
        <v>#REF!</v>
      </c>
      <c r="L1020" s="156" t="e">
        <f t="shared" si="547"/>
        <v>#REF!</v>
      </c>
      <c r="M1020" s="156"/>
      <c r="N1020" s="156" t="e">
        <f t="shared" si="550"/>
        <v>#REF!</v>
      </c>
    </row>
    <row r="1021" spans="1:14" ht="12.75" hidden="1" customHeight="1" x14ac:dyDescent="0.2">
      <c r="A1021" s="235" t="s">
        <v>70</v>
      </c>
      <c r="B1021" s="148">
        <v>803</v>
      </c>
      <c r="C1021" s="149">
        <v>11</v>
      </c>
      <c r="D1021" s="149"/>
      <c r="E1021" s="149"/>
      <c r="F1021" s="149"/>
      <c r="G1021" s="155"/>
      <c r="H1021" s="155"/>
      <c r="I1021" s="156" t="e">
        <f>#REF!+G1021</f>
        <v>#REF!</v>
      </c>
      <c r="J1021" s="156" t="e">
        <f t="shared" si="546"/>
        <v>#REF!</v>
      </c>
      <c r="K1021" s="156" t="e">
        <f t="shared" si="549"/>
        <v>#REF!</v>
      </c>
      <c r="L1021" s="156" t="e">
        <f t="shared" si="547"/>
        <v>#REF!</v>
      </c>
      <c r="M1021" s="156"/>
      <c r="N1021" s="156" t="e">
        <f t="shared" si="550"/>
        <v>#REF!</v>
      </c>
    </row>
    <row r="1022" spans="1:14" ht="25.5" hidden="1" customHeight="1" x14ac:dyDescent="0.2">
      <c r="A1022" s="235" t="s">
        <v>269</v>
      </c>
      <c r="B1022" s="148">
        <v>803</v>
      </c>
      <c r="C1022" s="149">
        <v>11</v>
      </c>
      <c r="D1022" s="149" t="s">
        <v>187</v>
      </c>
      <c r="E1022" s="149"/>
      <c r="F1022" s="149"/>
      <c r="G1022" s="155"/>
      <c r="H1022" s="155"/>
      <c r="I1022" s="156" t="e">
        <f>#REF!+G1022</f>
        <v>#REF!</v>
      </c>
      <c r="J1022" s="156" t="e">
        <f t="shared" si="546"/>
        <v>#REF!</v>
      </c>
      <c r="K1022" s="156" t="e">
        <f t="shared" si="549"/>
        <v>#REF!</v>
      </c>
      <c r="L1022" s="156" t="e">
        <f t="shared" si="547"/>
        <v>#REF!</v>
      </c>
      <c r="M1022" s="156"/>
      <c r="N1022" s="156" t="e">
        <f t="shared" si="550"/>
        <v>#REF!</v>
      </c>
    </row>
    <row r="1023" spans="1:14" ht="12.75" hidden="1" customHeight="1" x14ac:dyDescent="0.2">
      <c r="A1023" s="158" t="s">
        <v>11</v>
      </c>
      <c r="B1023" s="170">
        <v>803</v>
      </c>
      <c r="C1023" s="151">
        <v>11</v>
      </c>
      <c r="D1023" s="151" t="s">
        <v>187</v>
      </c>
      <c r="E1023" s="151" t="s">
        <v>12</v>
      </c>
      <c r="F1023" s="151"/>
      <c r="G1023" s="155"/>
      <c r="H1023" s="155"/>
      <c r="I1023" s="156" t="e">
        <f>#REF!+G1023</f>
        <v>#REF!</v>
      </c>
      <c r="J1023" s="156" t="e">
        <f t="shared" si="546"/>
        <v>#REF!</v>
      </c>
      <c r="K1023" s="156" t="e">
        <f t="shared" si="549"/>
        <v>#REF!</v>
      </c>
      <c r="L1023" s="156" t="e">
        <f t="shared" si="547"/>
        <v>#REF!</v>
      </c>
      <c r="M1023" s="156"/>
      <c r="N1023" s="156" t="e">
        <f t="shared" si="550"/>
        <v>#REF!</v>
      </c>
    </row>
    <row r="1024" spans="1:14" ht="51" hidden="1" customHeight="1" x14ac:dyDescent="0.2">
      <c r="A1024" s="158" t="s">
        <v>15</v>
      </c>
      <c r="B1024" s="170">
        <v>803</v>
      </c>
      <c r="C1024" s="151">
        <v>11</v>
      </c>
      <c r="D1024" s="151" t="s">
        <v>187</v>
      </c>
      <c r="E1024" s="151" t="s">
        <v>16</v>
      </c>
      <c r="F1024" s="151"/>
      <c r="G1024" s="155"/>
      <c r="H1024" s="155"/>
      <c r="I1024" s="156" t="e">
        <f>#REF!+G1024</f>
        <v>#REF!</v>
      </c>
      <c r="J1024" s="156" t="e">
        <f t="shared" si="546"/>
        <v>#REF!</v>
      </c>
      <c r="K1024" s="156" t="e">
        <f t="shared" si="549"/>
        <v>#REF!</v>
      </c>
      <c r="L1024" s="156" t="e">
        <f t="shared" si="547"/>
        <v>#REF!</v>
      </c>
      <c r="M1024" s="156"/>
      <c r="N1024" s="156" t="e">
        <f t="shared" si="550"/>
        <v>#REF!</v>
      </c>
    </row>
    <row r="1025" spans="1:14" ht="12.75" hidden="1" customHeight="1" x14ac:dyDescent="0.2">
      <c r="A1025" s="158" t="s">
        <v>150</v>
      </c>
      <c r="B1025" s="170">
        <v>803</v>
      </c>
      <c r="C1025" s="151">
        <v>11</v>
      </c>
      <c r="D1025" s="151" t="s">
        <v>187</v>
      </c>
      <c r="E1025" s="151" t="s">
        <v>16</v>
      </c>
      <c r="F1025" s="151" t="s">
        <v>151</v>
      </c>
      <c r="G1025" s="155"/>
      <c r="H1025" s="155"/>
      <c r="I1025" s="156" t="e">
        <f>#REF!+G1025</f>
        <v>#REF!</v>
      </c>
      <c r="J1025" s="156" t="e">
        <f t="shared" si="546"/>
        <v>#REF!</v>
      </c>
      <c r="K1025" s="156" t="e">
        <f t="shared" si="549"/>
        <v>#REF!</v>
      </c>
      <c r="L1025" s="156" t="e">
        <f t="shared" si="547"/>
        <v>#REF!</v>
      </c>
      <c r="M1025" s="156"/>
      <c r="N1025" s="156" t="e">
        <f t="shared" si="550"/>
        <v>#REF!</v>
      </c>
    </row>
    <row r="1026" spans="1:14" ht="35.450000000000003" hidden="1" customHeight="1" x14ac:dyDescent="0.2">
      <c r="A1026" s="294" t="s">
        <v>36</v>
      </c>
      <c r="B1026" s="295"/>
      <c r="C1026" s="295"/>
      <c r="D1026" s="295"/>
      <c r="E1026" s="295"/>
      <c r="F1026" s="295"/>
      <c r="G1026" s="155"/>
      <c r="H1026" s="155"/>
      <c r="I1026" s="156" t="e">
        <f>#REF!+G1026</f>
        <v>#REF!</v>
      </c>
      <c r="J1026" s="156" t="e">
        <f t="shared" si="546"/>
        <v>#REF!</v>
      </c>
      <c r="K1026" s="156" t="e">
        <f t="shared" si="549"/>
        <v>#REF!</v>
      </c>
      <c r="L1026" s="156" t="e">
        <f t="shared" si="547"/>
        <v>#REF!</v>
      </c>
      <c r="M1026" s="156"/>
      <c r="N1026" s="156" t="e">
        <f t="shared" si="550"/>
        <v>#REF!</v>
      </c>
    </row>
    <row r="1027" spans="1:14" ht="12.75" hidden="1" customHeight="1" x14ac:dyDescent="0.2">
      <c r="A1027" s="235" t="s">
        <v>286</v>
      </c>
      <c r="B1027" s="149" t="s">
        <v>37</v>
      </c>
      <c r="C1027" s="149" t="s">
        <v>191</v>
      </c>
      <c r="D1027" s="149"/>
      <c r="E1027" s="149"/>
      <c r="F1027" s="149"/>
      <c r="G1027" s="155"/>
      <c r="H1027" s="155"/>
      <c r="I1027" s="156" t="e">
        <f>#REF!+G1027</f>
        <v>#REF!</v>
      </c>
      <c r="J1027" s="156" t="e">
        <f t="shared" si="546"/>
        <v>#REF!</v>
      </c>
      <c r="K1027" s="156" t="e">
        <f t="shared" si="549"/>
        <v>#REF!</v>
      </c>
      <c r="L1027" s="156" t="e">
        <f t="shared" si="547"/>
        <v>#REF!</v>
      </c>
      <c r="M1027" s="156"/>
      <c r="N1027" s="156" t="e">
        <f t="shared" si="550"/>
        <v>#REF!</v>
      </c>
    </row>
    <row r="1028" spans="1:14" ht="12.75" hidden="1" customHeight="1" x14ac:dyDescent="0.2">
      <c r="A1028" s="235" t="s">
        <v>38</v>
      </c>
      <c r="B1028" s="149" t="s">
        <v>37</v>
      </c>
      <c r="C1028" s="149" t="s">
        <v>191</v>
      </c>
      <c r="D1028" s="149" t="s">
        <v>220</v>
      </c>
      <c r="E1028" s="149"/>
      <c r="F1028" s="149"/>
      <c r="G1028" s="155"/>
      <c r="H1028" s="155"/>
      <c r="I1028" s="156" t="e">
        <f>#REF!+G1028</f>
        <v>#REF!</v>
      </c>
      <c r="J1028" s="156" t="e">
        <f t="shared" si="546"/>
        <v>#REF!</v>
      </c>
      <c r="K1028" s="156" t="e">
        <f t="shared" si="549"/>
        <v>#REF!</v>
      </c>
      <c r="L1028" s="156" t="e">
        <f t="shared" si="547"/>
        <v>#REF!</v>
      </c>
      <c r="M1028" s="156"/>
      <c r="N1028" s="156" t="e">
        <f t="shared" si="550"/>
        <v>#REF!</v>
      </c>
    </row>
    <row r="1029" spans="1:14" ht="38.25" hidden="1" customHeight="1" x14ac:dyDescent="0.2">
      <c r="A1029" s="158" t="s">
        <v>123</v>
      </c>
      <c r="B1029" s="151" t="s">
        <v>37</v>
      </c>
      <c r="C1029" s="151" t="s">
        <v>191</v>
      </c>
      <c r="D1029" s="151" t="s">
        <v>220</v>
      </c>
      <c r="E1029" s="159" t="s">
        <v>312</v>
      </c>
      <c r="F1029" s="151"/>
      <c r="G1029" s="155"/>
      <c r="H1029" s="155"/>
      <c r="I1029" s="156" t="e">
        <f>#REF!+G1029</f>
        <v>#REF!</v>
      </c>
      <c r="J1029" s="156" t="e">
        <f t="shared" si="546"/>
        <v>#REF!</v>
      </c>
      <c r="K1029" s="156" t="e">
        <f t="shared" si="549"/>
        <v>#REF!</v>
      </c>
      <c r="L1029" s="156" t="e">
        <f t="shared" si="547"/>
        <v>#REF!</v>
      </c>
      <c r="M1029" s="156"/>
      <c r="N1029" s="156" t="e">
        <f t="shared" si="550"/>
        <v>#REF!</v>
      </c>
    </row>
    <row r="1030" spans="1:14" ht="12.75" hidden="1" customHeight="1" x14ac:dyDescent="0.2">
      <c r="A1030" s="158" t="s">
        <v>313</v>
      </c>
      <c r="B1030" s="151" t="s">
        <v>37</v>
      </c>
      <c r="C1030" s="151" t="s">
        <v>191</v>
      </c>
      <c r="D1030" s="151" t="s">
        <v>220</v>
      </c>
      <c r="E1030" s="159" t="s">
        <v>314</v>
      </c>
      <c r="F1030" s="151"/>
      <c r="G1030" s="155"/>
      <c r="H1030" s="155"/>
      <c r="I1030" s="156" t="e">
        <f>#REF!+G1030</f>
        <v>#REF!</v>
      </c>
      <c r="J1030" s="156" t="e">
        <f t="shared" si="546"/>
        <v>#REF!</v>
      </c>
      <c r="K1030" s="156" t="e">
        <f t="shared" si="549"/>
        <v>#REF!</v>
      </c>
      <c r="L1030" s="156" t="e">
        <f t="shared" si="547"/>
        <v>#REF!</v>
      </c>
      <c r="M1030" s="156"/>
      <c r="N1030" s="156" t="e">
        <f t="shared" si="550"/>
        <v>#REF!</v>
      </c>
    </row>
    <row r="1031" spans="1:14" ht="12.75" hidden="1" customHeight="1" x14ac:dyDescent="0.2">
      <c r="A1031" s="158" t="s">
        <v>300</v>
      </c>
      <c r="B1031" s="151" t="s">
        <v>37</v>
      </c>
      <c r="C1031" s="151" t="s">
        <v>191</v>
      </c>
      <c r="D1031" s="151" t="s">
        <v>220</v>
      </c>
      <c r="E1031" s="159" t="s">
        <v>314</v>
      </c>
      <c r="F1031" s="151" t="s">
        <v>301</v>
      </c>
      <c r="G1031" s="155"/>
      <c r="H1031" s="155"/>
      <c r="I1031" s="156" t="e">
        <f>#REF!+G1031</f>
        <v>#REF!</v>
      </c>
      <c r="J1031" s="156" t="e">
        <f t="shared" si="546"/>
        <v>#REF!</v>
      </c>
      <c r="K1031" s="156" t="e">
        <f t="shared" si="549"/>
        <v>#REF!</v>
      </c>
      <c r="L1031" s="156" t="e">
        <f t="shared" si="547"/>
        <v>#REF!</v>
      </c>
      <c r="M1031" s="156"/>
      <c r="N1031" s="156" t="e">
        <f t="shared" si="550"/>
        <v>#REF!</v>
      </c>
    </row>
    <row r="1032" spans="1:14" ht="12.75" hidden="1" customHeight="1" x14ac:dyDescent="0.2">
      <c r="A1032" s="158" t="s">
        <v>282</v>
      </c>
      <c r="B1032" s="151" t="s">
        <v>37</v>
      </c>
      <c r="C1032" s="151" t="s">
        <v>191</v>
      </c>
      <c r="D1032" s="151" t="s">
        <v>220</v>
      </c>
      <c r="E1032" s="159" t="s">
        <v>314</v>
      </c>
      <c r="F1032" s="151" t="s">
        <v>283</v>
      </c>
      <c r="G1032" s="155"/>
      <c r="H1032" s="155"/>
      <c r="I1032" s="156" t="e">
        <f>#REF!+G1032</f>
        <v>#REF!</v>
      </c>
      <c r="J1032" s="156" t="e">
        <f t="shared" si="546"/>
        <v>#REF!</v>
      </c>
      <c r="K1032" s="156" t="e">
        <f t="shared" si="549"/>
        <v>#REF!</v>
      </c>
      <c r="L1032" s="156" t="e">
        <f t="shared" si="547"/>
        <v>#REF!</v>
      </c>
      <c r="M1032" s="156"/>
      <c r="N1032" s="156" t="e">
        <f t="shared" si="550"/>
        <v>#REF!</v>
      </c>
    </row>
    <row r="1033" spans="1:14" ht="25.5" hidden="1" customHeight="1" x14ac:dyDescent="0.2">
      <c r="A1033" s="158" t="s">
        <v>39</v>
      </c>
      <c r="B1033" s="151" t="s">
        <v>37</v>
      </c>
      <c r="C1033" s="151" t="s">
        <v>191</v>
      </c>
      <c r="D1033" s="151" t="s">
        <v>220</v>
      </c>
      <c r="E1033" s="159" t="s">
        <v>287</v>
      </c>
      <c r="F1033" s="151"/>
      <c r="G1033" s="155"/>
      <c r="H1033" s="155"/>
      <c r="I1033" s="156" t="e">
        <f>#REF!+G1033</f>
        <v>#REF!</v>
      </c>
      <c r="J1033" s="156" t="e">
        <f t="shared" si="546"/>
        <v>#REF!</v>
      </c>
      <c r="K1033" s="156" t="e">
        <f t="shared" si="549"/>
        <v>#REF!</v>
      </c>
      <c r="L1033" s="156" t="e">
        <f t="shared" si="547"/>
        <v>#REF!</v>
      </c>
      <c r="M1033" s="156"/>
      <c r="N1033" s="156" t="e">
        <f t="shared" si="550"/>
        <v>#REF!</v>
      </c>
    </row>
    <row r="1034" spans="1:14" ht="12.75" hidden="1" customHeight="1" x14ac:dyDescent="0.2">
      <c r="A1034" s="158" t="s">
        <v>300</v>
      </c>
      <c r="B1034" s="151" t="s">
        <v>37</v>
      </c>
      <c r="C1034" s="151" t="s">
        <v>191</v>
      </c>
      <c r="D1034" s="151" t="s">
        <v>220</v>
      </c>
      <c r="E1034" s="159" t="s">
        <v>287</v>
      </c>
      <c r="F1034" s="151" t="s">
        <v>301</v>
      </c>
      <c r="G1034" s="155"/>
      <c r="H1034" s="155"/>
      <c r="I1034" s="156" t="e">
        <f>#REF!+G1034</f>
        <v>#REF!</v>
      </c>
      <c r="J1034" s="156" t="e">
        <f t="shared" si="546"/>
        <v>#REF!</v>
      </c>
      <c r="K1034" s="156" t="e">
        <f t="shared" si="549"/>
        <v>#REF!</v>
      </c>
      <c r="L1034" s="156" t="e">
        <f t="shared" si="547"/>
        <v>#REF!</v>
      </c>
      <c r="M1034" s="156"/>
      <c r="N1034" s="156" t="e">
        <f t="shared" si="550"/>
        <v>#REF!</v>
      </c>
    </row>
    <row r="1035" spans="1:14" ht="51" hidden="1" customHeight="1" x14ac:dyDescent="0.2">
      <c r="A1035" s="294" t="s">
        <v>40</v>
      </c>
      <c r="B1035" s="295"/>
      <c r="C1035" s="295"/>
      <c r="D1035" s="295"/>
      <c r="E1035" s="295"/>
      <c r="F1035" s="295"/>
      <c r="G1035" s="155"/>
      <c r="H1035" s="155"/>
      <c r="I1035" s="156" t="e">
        <f>#REF!+G1035</f>
        <v>#REF!</v>
      </c>
      <c r="J1035" s="156" t="e">
        <f t="shared" si="546"/>
        <v>#REF!</v>
      </c>
      <c r="K1035" s="156" t="e">
        <f t="shared" si="549"/>
        <v>#REF!</v>
      </c>
      <c r="L1035" s="156" t="e">
        <f t="shared" si="547"/>
        <v>#REF!</v>
      </c>
      <c r="M1035" s="156"/>
      <c r="N1035" s="156" t="e">
        <f t="shared" si="550"/>
        <v>#REF!</v>
      </c>
    </row>
    <row r="1036" spans="1:14" ht="12.75" hidden="1" customHeight="1" x14ac:dyDescent="0.2">
      <c r="A1036" s="235" t="s">
        <v>343</v>
      </c>
      <c r="B1036" s="148">
        <v>811</v>
      </c>
      <c r="C1036" s="149" t="s">
        <v>187</v>
      </c>
      <c r="D1036" s="149"/>
      <c r="E1036" s="149"/>
      <c r="F1036" s="149"/>
      <c r="G1036" s="155"/>
      <c r="H1036" s="155"/>
      <c r="I1036" s="156" t="e">
        <f>#REF!+G1036</f>
        <v>#REF!</v>
      </c>
      <c r="J1036" s="156" t="e">
        <f t="shared" si="546"/>
        <v>#REF!</v>
      </c>
      <c r="K1036" s="156" t="e">
        <f t="shared" si="549"/>
        <v>#REF!</v>
      </c>
      <c r="L1036" s="156" t="e">
        <f t="shared" si="547"/>
        <v>#REF!</v>
      </c>
      <c r="M1036" s="156"/>
      <c r="N1036" s="156" t="e">
        <f t="shared" si="550"/>
        <v>#REF!</v>
      </c>
    </row>
    <row r="1037" spans="1:14" ht="12.75" hidden="1" customHeight="1" x14ac:dyDescent="0.2">
      <c r="A1037" s="235" t="s">
        <v>236</v>
      </c>
      <c r="B1037" s="148">
        <v>811</v>
      </c>
      <c r="C1037" s="149" t="s">
        <v>187</v>
      </c>
      <c r="D1037" s="149" t="s">
        <v>191</v>
      </c>
      <c r="E1037" s="149"/>
      <c r="F1037" s="149"/>
      <c r="G1037" s="155"/>
      <c r="H1037" s="155"/>
      <c r="I1037" s="156" t="e">
        <f>#REF!+G1037</f>
        <v>#REF!</v>
      </c>
      <c r="J1037" s="156" t="e">
        <f t="shared" si="546"/>
        <v>#REF!</v>
      </c>
      <c r="K1037" s="156" t="e">
        <f t="shared" si="549"/>
        <v>#REF!</v>
      </c>
      <c r="L1037" s="156" t="e">
        <f t="shared" si="547"/>
        <v>#REF!</v>
      </c>
      <c r="M1037" s="156"/>
      <c r="N1037" s="156" t="e">
        <f t="shared" si="550"/>
        <v>#REF!</v>
      </c>
    </row>
    <row r="1038" spans="1:14" ht="25.5" hidden="1" customHeight="1" x14ac:dyDescent="0.2">
      <c r="A1038" s="158" t="s">
        <v>237</v>
      </c>
      <c r="B1038" s="170">
        <v>811</v>
      </c>
      <c r="C1038" s="151" t="s">
        <v>187</v>
      </c>
      <c r="D1038" s="151" t="s">
        <v>191</v>
      </c>
      <c r="E1038" s="151" t="s">
        <v>238</v>
      </c>
      <c r="F1038" s="151"/>
      <c r="G1038" s="155"/>
      <c r="H1038" s="155"/>
      <c r="I1038" s="156" t="e">
        <f>#REF!+G1038</f>
        <v>#REF!</v>
      </c>
      <c r="J1038" s="156" t="e">
        <f t="shared" si="546"/>
        <v>#REF!</v>
      </c>
      <c r="K1038" s="156" t="e">
        <f t="shared" si="549"/>
        <v>#REF!</v>
      </c>
      <c r="L1038" s="156" t="e">
        <f t="shared" si="547"/>
        <v>#REF!</v>
      </c>
      <c r="M1038" s="156"/>
      <c r="N1038" s="156" t="e">
        <f t="shared" si="550"/>
        <v>#REF!</v>
      </c>
    </row>
    <row r="1039" spans="1:14" ht="25.5" hidden="1" customHeight="1" x14ac:dyDescent="0.2">
      <c r="A1039" s="158" t="s">
        <v>239</v>
      </c>
      <c r="B1039" s="170">
        <v>811</v>
      </c>
      <c r="C1039" s="151" t="s">
        <v>187</v>
      </c>
      <c r="D1039" s="151" t="s">
        <v>191</v>
      </c>
      <c r="E1039" s="151" t="s">
        <v>240</v>
      </c>
      <c r="F1039" s="151"/>
      <c r="G1039" s="155"/>
      <c r="H1039" s="155"/>
      <c r="I1039" s="156" t="e">
        <f>#REF!+G1039</f>
        <v>#REF!</v>
      </c>
      <c r="J1039" s="156" t="e">
        <f t="shared" si="546"/>
        <v>#REF!</v>
      </c>
      <c r="K1039" s="156" t="e">
        <f t="shared" si="549"/>
        <v>#REF!</v>
      </c>
      <c r="L1039" s="156" t="e">
        <f t="shared" si="547"/>
        <v>#REF!</v>
      </c>
      <c r="M1039" s="156"/>
      <c r="N1039" s="156" t="e">
        <f t="shared" si="550"/>
        <v>#REF!</v>
      </c>
    </row>
    <row r="1040" spans="1:14" ht="12.75" hidden="1" customHeight="1" x14ac:dyDescent="0.2">
      <c r="A1040" s="158" t="s">
        <v>300</v>
      </c>
      <c r="B1040" s="170">
        <v>811</v>
      </c>
      <c r="C1040" s="151" t="s">
        <v>187</v>
      </c>
      <c r="D1040" s="151" t="s">
        <v>191</v>
      </c>
      <c r="E1040" s="151" t="s">
        <v>240</v>
      </c>
      <c r="F1040" s="151" t="s">
        <v>301</v>
      </c>
      <c r="G1040" s="155"/>
      <c r="H1040" s="155"/>
      <c r="I1040" s="156" t="e">
        <f>#REF!+G1040</f>
        <v>#REF!</v>
      </c>
      <c r="J1040" s="156" t="e">
        <f t="shared" si="546"/>
        <v>#REF!</v>
      </c>
      <c r="K1040" s="156" t="e">
        <f t="shared" si="549"/>
        <v>#REF!</v>
      </c>
      <c r="L1040" s="156" t="e">
        <f t="shared" si="547"/>
        <v>#REF!</v>
      </c>
      <c r="M1040" s="156"/>
      <c r="N1040" s="156" t="e">
        <f t="shared" si="550"/>
        <v>#REF!</v>
      </c>
    </row>
    <row r="1041" spans="1:14" ht="12.75" hidden="1" customHeight="1" x14ac:dyDescent="0.2">
      <c r="A1041" s="235" t="s">
        <v>222</v>
      </c>
      <c r="B1041" s="148">
        <v>811</v>
      </c>
      <c r="C1041" s="149" t="s">
        <v>189</v>
      </c>
      <c r="D1041" s="149"/>
      <c r="E1041" s="149"/>
      <c r="F1041" s="149"/>
      <c r="G1041" s="155"/>
      <c r="H1041" s="155"/>
      <c r="I1041" s="156" t="e">
        <f>#REF!+G1041</f>
        <v>#REF!</v>
      </c>
      <c r="J1041" s="156" t="e">
        <f t="shared" ref="J1041:J1104" si="551">H1041+I1041</f>
        <v>#REF!</v>
      </c>
      <c r="K1041" s="156" t="e">
        <f t="shared" si="549"/>
        <v>#REF!</v>
      </c>
      <c r="L1041" s="156" t="e">
        <f t="shared" si="549"/>
        <v>#REF!</v>
      </c>
      <c r="M1041" s="156"/>
      <c r="N1041" s="156" t="e">
        <f t="shared" ref="N1041:N1072" si="552">J1041+K1041</f>
        <v>#REF!</v>
      </c>
    </row>
    <row r="1042" spans="1:14" ht="25.5" hidden="1" customHeight="1" x14ac:dyDescent="0.2">
      <c r="A1042" s="235" t="s">
        <v>241</v>
      </c>
      <c r="B1042" s="148">
        <v>811</v>
      </c>
      <c r="C1042" s="149" t="s">
        <v>189</v>
      </c>
      <c r="D1042" s="149" t="s">
        <v>205</v>
      </c>
      <c r="E1042" s="149"/>
      <c r="F1042" s="149"/>
      <c r="G1042" s="155"/>
      <c r="H1042" s="155"/>
      <c r="I1042" s="156" t="e">
        <f>#REF!+G1042</f>
        <v>#REF!</v>
      </c>
      <c r="J1042" s="156" t="e">
        <f t="shared" si="551"/>
        <v>#REF!</v>
      </c>
      <c r="K1042" s="156" t="e">
        <f t="shared" si="549"/>
        <v>#REF!</v>
      </c>
      <c r="L1042" s="156" t="e">
        <f t="shared" si="549"/>
        <v>#REF!</v>
      </c>
      <c r="M1042" s="156"/>
      <c r="N1042" s="156" t="e">
        <f t="shared" si="552"/>
        <v>#REF!</v>
      </c>
    </row>
    <row r="1043" spans="1:14" ht="12.75" hidden="1" customHeight="1" x14ac:dyDescent="0.2">
      <c r="A1043" s="158" t="s">
        <v>223</v>
      </c>
      <c r="B1043" s="170">
        <v>811</v>
      </c>
      <c r="C1043" s="151" t="s">
        <v>189</v>
      </c>
      <c r="D1043" s="151" t="s">
        <v>205</v>
      </c>
      <c r="E1043" s="151" t="s">
        <v>224</v>
      </c>
      <c r="F1043" s="151"/>
      <c r="G1043" s="155"/>
      <c r="H1043" s="155"/>
      <c r="I1043" s="156" t="e">
        <f>#REF!+G1043</f>
        <v>#REF!</v>
      </c>
      <c r="J1043" s="156" t="e">
        <f t="shared" si="551"/>
        <v>#REF!</v>
      </c>
      <c r="K1043" s="156" t="e">
        <f t="shared" ref="K1043:L1106" si="553">H1043+I1043</f>
        <v>#REF!</v>
      </c>
      <c r="L1043" s="156" t="e">
        <f t="shared" si="553"/>
        <v>#REF!</v>
      </c>
      <c r="M1043" s="156"/>
      <c r="N1043" s="156" t="e">
        <f t="shared" si="552"/>
        <v>#REF!</v>
      </c>
    </row>
    <row r="1044" spans="1:14" ht="38.25" hidden="1" customHeight="1" x14ac:dyDescent="0.2">
      <c r="A1044" s="158" t="s">
        <v>41</v>
      </c>
      <c r="B1044" s="170">
        <v>811</v>
      </c>
      <c r="C1044" s="151" t="s">
        <v>189</v>
      </c>
      <c r="D1044" s="151" t="s">
        <v>205</v>
      </c>
      <c r="E1044" s="151" t="s">
        <v>227</v>
      </c>
      <c r="F1044" s="151"/>
      <c r="G1044" s="155"/>
      <c r="H1044" s="155"/>
      <c r="I1044" s="156" t="e">
        <f>#REF!+G1044</f>
        <v>#REF!</v>
      </c>
      <c r="J1044" s="156" t="e">
        <f t="shared" si="551"/>
        <v>#REF!</v>
      </c>
      <c r="K1044" s="156" t="e">
        <f t="shared" si="553"/>
        <v>#REF!</v>
      </c>
      <c r="L1044" s="156" t="e">
        <f t="shared" si="553"/>
        <v>#REF!</v>
      </c>
      <c r="M1044" s="156"/>
      <c r="N1044" s="156" t="e">
        <f t="shared" si="552"/>
        <v>#REF!</v>
      </c>
    </row>
    <row r="1045" spans="1:14" ht="25.5" hidden="1" customHeight="1" x14ac:dyDescent="0.2">
      <c r="A1045" s="158" t="s">
        <v>225</v>
      </c>
      <c r="B1045" s="170">
        <v>811</v>
      </c>
      <c r="C1045" s="151" t="s">
        <v>189</v>
      </c>
      <c r="D1045" s="151" t="s">
        <v>205</v>
      </c>
      <c r="E1045" s="151" t="s">
        <v>227</v>
      </c>
      <c r="F1045" s="151" t="s">
        <v>226</v>
      </c>
      <c r="G1045" s="155"/>
      <c r="H1045" s="155"/>
      <c r="I1045" s="156" t="e">
        <f>#REF!+G1045</f>
        <v>#REF!</v>
      </c>
      <c r="J1045" s="156" t="e">
        <f t="shared" si="551"/>
        <v>#REF!</v>
      </c>
      <c r="K1045" s="156" t="e">
        <f t="shared" si="553"/>
        <v>#REF!</v>
      </c>
      <c r="L1045" s="156" t="e">
        <f t="shared" si="553"/>
        <v>#REF!</v>
      </c>
      <c r="M1045" s="156"/>
      <c r="N1045" s="156" t="e">
        <f t="shared" si="552"/>
        <v>#REF!</v>
      </c>
    </row>
    <row r="1046" spans="1:14" ht="38.25" hidden="1" customHeight="1" x14ac:dyDescent="0.2">
      <c r="A1046" s="158" t="s">
        <v>228</v>
      </c>
      <c r="B1046" s="170">
        <v>811</v>
      </c>
      <c r="C1046" s="151" t="s">
        <v>189</v>
      </c>
      <c r="D1046" s="151" t="s">
        <v>205</v>
      </c>
      <c r="E1046" s="151" t="s">
        <v>229</v>
      </c>
      <c r="F1046" s="151"/>
      <c r="G1046" s="155"/>
      <c r="H1046" s="155"/>
      <c r="I1046" s="156" t="e">
        <f>#REF!+G1046</f>
        <v>#REF!</v>
      </c>
      <c r="J1046" s="156" t="e">
        <f t="shared" si="551"/>
        <v>#REF!</v>
      </c>
      <c r="K1046" s="156" t="e">
        <f t="shared" si="553"/>
        <v>#REF!</v>
      </c>
      <c r="L1046" s="156" t="e">
        <f t="shared" si="553"/>
        <v>#REF!</v>
      </c>
      <c r="M1046" s="156"/>
      <c r="N1046" s="156" t="e">
        <f t="shared" si="552"/>
        <v>#REF!</v>
      </c>
    </row>
    <row r="1047" spans="1:14" ht="25.5" hidden="1" customHeight="1" x14ac:dyDescent="0.2">
      <c r="A1047" s="158" t="s">
        <v>225</v>
      </c>
      <c r="B1047" s="170">
        <v>811</v>
      </c>
      <c r="C1047" s="151" t="s">
        <v>189</v>
      </c>
      <c r="D1047" s="151" t="s">
        <v>205</v>
      </c>
      <c r="E1047" s="151" t="s">
        <v>229</v>
      </c>
      <c r="F1047" s="151" t="s">
        <v>226</v>
      </c>
      <c r="G1047" s="155"/>
      <c r="H1047" s="155"/>
      <c r="I1047" s="156" t="e">
        <f>#REF!+G1047</f>
        <v>#REF!</v>
      </c>
      <c r="J1047" s="156" t="e">
        <f t="shared" si="551"/>
        <v>#REF!</v>
      </c>
      <c r="K1047" s="156" t="e">
        <f t="shared" si="553"/>
        <v>#REF!</v>
      </c>
      <c r="L1047" s="156" t="e">
        <f t="shared" si="553"/>
        <v>#REF!</v>
      </c>
      <c r="M1047" s="156"/>
      <c r="N1047" s="156" t="e">
        <f t="shared" si="552"/>
        <v>#REF!</v>
      </c>
    </row>
    <row r="1048" spans="1:14" ht="25.5" hidden="1" customHeight="1" x14ac:dyDescent="0.2">
      <c r="A1048" s="158" t="s">
        <v>242</v>
      </c>
      <c r="B1048" s="170">
        <v>811</v>
      </c>
      <c r="C1048" s="151" t="s">
        <v>189</v>
      </c>
      <c r="D1048" s="151" t="s">
        <v>205</v>
      </c>
      <c r="E1048" s="151" t="s">
        <v>243</v>
      </c>
      <c r="F1048" s="151"/>
      <c r="G1048" s="155"/>
      <c r="H1048" s="155"/>
      <c r="I1048" s="156" t="e">
        <f>#REF!+G1048</f>
        <v>#REF!</v>
      </c>
      <c r="J1048" s="156" t="e">
        <f t="shared" si="551"/>
        <v>#REF!</v>
      </c>
      <c r="K1048" s="156" t="e">
        <f t="shared" si="553"/>
        <v>#REF!</v>
      </c>
      <c r="L1048" s="156" t="e">
        <f t="shared" si="553"/>
        <v>#REF!</v>
      </c>
      <c r="M1048" s="156"/>
      <c r="N1048" s="156" t="e">
        <f t="shared" si="552"/>
        <v>#REF!</v>
      </c>
    </row>
    <row r="1049" spans="1:14" ht="25.5" hidden="1" customHeight="1" x14ac:dyDescent="0.2">
      <c r="A1049" s="158" t="s">
        <v>244</v>
      </c>
      <c r="B1049" s="170">
        <v>811</v>
      </c>
      <c r="C1049" s="151" t="s">
        <v>189</v>
      </c>
      <c r="D1049" s="151" t="s">
        <v>205</v>
      </c>
      <c r="E1049" s="151" t="s">
        <v>245</v>
      </c>
      <c r="F1049" s="151"/>
      <c r="G1049" s="155"/>
      <c r="H1049" s="155"/>
      <c r="I1049" s="156" t="e">
        <f>#REF!+G1049</f>
        <v>#REF!</v>
      </c>
      <c r="J1049" s="156" t="e">
        <f t="shared" si="551"/>
        <v>#REF!</v>
      </c>
      <c r="K1049" s="156" t="e">
        <f t="shared" si="553"/>
        <v>#REF!</v>
      </c>
      <c r="L1049" s="156" t="e">
        <f t="shared" si="553"/>
        <v>#REF!</v>
      </c>
      <c r="M1049" s="156"/>
      <c r="N1049" s="156" t="e">
        <f t="shared" si="552"/>
        <v>#REF!</v>
      </c>
    </row>
    <row r="1050" spans="1:14" ht="25.5" hidden="1" customHeight="1" x14ac:dyDescent="0.2">
      <c r="A1050" s="158" t="s">
        <v>225</v>
      </c>
      <c r="B1050" s="170">
        <v>811</v>
      </c>
      <c r="C1050" s="151" t="s">
        <v>189</v>
      </c>
      <c r="D1050" s="151" t="s">
        <v>205</v>
      </c>
      <c r="E1050" s="151" t="s">
        <v>245</v>
      </c>
      <c r="F1050" s="151" t="s">
        <v>226</v>
      </c>
      <c r="G1050" s="155"/>
      <c r="H1050" s="155"/>
      <c r="I1050" s="156" t="e">
        <f>#REF!+G1050</f>
        <v>#REF!</v>
      </c>
      <c r="J1050" s="156" t="e">
        <f t="shared" si="551"/>
        <v>#REF!</v>
      </c>
      <c r="K1050" s="156" t="e">
        <f t="shared" si="553"/>
        <v>#REF!</v>
      </c>
      <c r="L1050" s="156" t="e">
        <f t="shared" si="553"/>
        <v>#REF!</v>
      </c>
      <c r="M1050" s="156"/>
      <c r="N1050" s="156" t="e">
        <f t="shared" si="552"/>
        <v>#REF!</v>
      </c>
    </row>
    <row r="1051" spans="1:14" ht="38.25" hidden="1" customHeight="1" x14ac:dyDescent="0.2">
      <c r="A1051" s="158" t="s">
        <v>42</v>
      </c>
      <c r="B1051" s="170">
        <v>811</v>
      </c>
      <c r="C1051" s="151" t="s">
        <v>189</v>
      </c>
      <c r="D1051" s="151" t="s">
        <v>205</v>
      </c>
      <c r="E1051" s="151" t="s">
        <v>43</v>
      </c>
      <c r="F1051" s="151"/>
      <c r="G1051" s="155"/>
      <c r="H1051" s="155"/>
      <c r="I1051" s="156" t="e">
        <f>#REF!+G1051</f>
        <v>#REF!</v>
      </c>
      <c r="J1051" s="156" t="e">
        <f t="shared" si="551"/>
        <v>#REF!</v>
      </c>
      <c r="K1051" s="156" t="e">
        <f t="shared" si="553"/>
        <v>#REF!</v>
      </c>
      <c r="L1051" s="156" t="e">
        <f t="shared" si="553"/>
        <v>#REF!</v>
      </c>
      <c r="M1051" s="156"/>
      <c r="N1051" s="156" t="e">
        <f t="shared" si="552"/>
        <v>#REF!</v>
      </c>
    </row>
    <row r="1052" spans="1:14" ht="25.5" hidden="1" customHeight="1" x14ac:dyDescent="0.2">
      <c r="A1052" s="158" t="s">
        <v>225</v>
      </c>
      <c r="B1052" s="170">
        <v>811</v>
      </c>
      <c r="C1052" s="151" t="s">
        <v>189</v>
      </c>
      <c r="D1052" s="151" t="s">
        <v>205</v>
      </c>
      <c r="E1052" s="151" t="s">
        <v>43</v>
      </c>
      <c r="F1052" s="151" t="s">
        <v>226</v>
      </c>
      <c r="G1052" s="155"/>
      <c r="H1052" s="155"/>
      <c r="I1052" s="156" t="e">
        <f>#REF!+G1052</f>
        <v>#REF!</v>
      </c>
      <c r="J1052" s="156" t="e">
        <f t="shared" si="551"/>
        <v>#REF!</v>
      </c>
      <c r="K1052" s="156" t="e">
        <f t="shared" si="553"/>
        <v>#REF!</v>
      </c>
      <c r="L1052" s="156" t="e">
        <f t="shared" si="553"/>
        <v>#REF!</v>
      </c>
      <c r="M1052" s="156"/>
      <c r="N1052" s="156" t="e">
        <f t="shared" si="552"/>
        <v>#REF!</v>
      </c>
    </row>
    <row r="1053" spans="1:14" ht="12.75" hidden="1" customHeight="1" x14ac:dyDescent="0.2">
      <c r="A1053" s="235" t="s">
        <v>206</v>
      </c>
      <c r="B1053" s="148">
        <v>811</v>
      </c>
      <c r="C1053" s="149" t="s">
        <v>189</v>
      </c>
      <c r="D1053" s="149">
        <v>10</v>
      </c>
      <c r="E1053" s="149"/>
      <c r="F1053" s="149"/>
      <c r="G1053" s="155"/>
      <c r="H1053" s="155"/>
      <c r="I1053" s="156" t="e">
        <f>#REF!+G1053</f>
        <v>#REF!</v>
      </c>
      <c r="J1053" s="156" t="e">
        <f t="shared" si="551"/>
        <v>#REF!</v>
      </c>
      <c r="K1053" s="156" t="e">
        <f t="shared" si="553"/>
        <v>#REF!</v>
      </c>
      <c r="L1053" s="156" t="e">
        <f t="shared" si="553"/>
        <v>#REF!</v>
      </c>
      <c r="M1053" s="156"/>
      <c r="N1053" s="156" t="e">
        <f t="shared" si="552"/>
        <v>#REF!</v>
      </c>
    </row>
    <row r="1054" spans="1:14" ht="12.75" hidden="1" customHeight="1" x14ac:dyDescent="0.2">
      <c r="A1054" s="158" t="s">
        <v>223</v>
      </c>
      <c r="B1054" s="170">
        <v>811</v>
      </c>
      <c r="C1054" s="151" t="s">
        <v>189</v>
      </c>
      <c r="D1054" s="151">
        <v>10</v>
      </c>
      <c r="E1054" s="151" t="s">
        <v>224</v>
      </c>
      <c r="F1054" s="151"/>
      <c r="G1054" s="155"/>
      <c r="H1054" s="155"/>
      <c r="I1054" s="156" t="e">
        <f>#REF!+G1054</f>
        <v>#REF!</v>
      </c>
      <c r="J1054" s="156" t="e">
        <f t="shared" si="551"/>
        <v>#REF!</v>
      </c>
      <c r="K1054" s="156" t="e">
        <f t="shared" si="553"/>
        <v>#REF!</v>
      </c>
      <c r="L1054" s="156" t="e">
        <f t="shared" si="553"/>
        <v>#REF!</v>
      </c>
      <c r="M1054" s="156"/>
      <c r="N1054" s="156" t="e">
        <f t="shared" si="552"/>
        <v>#REF!</v>
      </c>
    </row>
    <row r="1055" spans="1:14" ht="25.5" hidden="1" customHeight="1" x14ac:dyDescent="0.2">
      <c r="A1055" s="158" t="s">
        <v>44</v>
      </c>
      <c r="B1055" s="170">
        <v>811</v>
      </c>
      <c r="C1055" s="151" t="s">
        <v>189</v>
      </c>
      <c r="D1055" s="151">
        <v>10</v>
      </c>
      <c r="E1055" s="151" t="s">
        <v>227</v>
      </c>
      <c r="F1055" s="151"/>
      <c r="G1055" s="155"/>
      <c r="H1055" s="155"/>
      <c r="I1055" s="156" t="e">
        <f>#REF!+G1055</f>
        <v>#REF!</v>
      </c>
      <c r="J1055" s="156" t="e">
        <f t="shared" si="551"/>
        <v>#REF!</v>
      </c>
      <c r="K1055" s="156" t="e">
        <f t="shared" si="553"/>
        <v>#REF!</v>
      </c>
      <c r="L1055" s="156" t="e">
        <f t="shared" si="553"/>
        <v>#REF!</v>
      </c>
      <c r="M1055" s="156"/>
      <c r="N1055" s="156" t="e">
        <f t="shared" si="552"/>
        <v>#REF!</v>
      </c>
    </row>
    <row r="1056" spans="1:14" ht="25.5" hidden="1" customHeight="1" x14ac:dyDescent="0.2">
      <c r="A1056" s="158" t="s">
        <v>225</v>
      </c>
      <c r="B1056" s="170">
        <v>811</v>
      </c>
      <c r="C1056" s="151" t="s">
        <v>189</v>
      </c>
      <c r="D1056" s="151">
        <v>10</v>
      </c>
      <c r="E1056" s="151" t="s">
        <v>227</v>
      </c>
      <c r="F1056" s="151" t="s">
        <v>226</v>
      </c>
      <c r="G1056" s="155"/>
      <c r="H1056" s="155"/>
      <c r="I1056" s="156" t="e">
        <f>#REF!+G1056</f>
        <v>#REF!</v>
      </c>
      <c r="J1056" s="156" t="e">
        <f t="shared" si="551"/>
        <v>#REF!</v>
      </c>
      <c r="K1056" s="156" t="e">
        <f t="shared" si="553"/>
        <v>#REF!</v>
      </c>
      <c r="L1056" s="156" t="e">
        <f t="shared" si="553"/>
        <v>#REF!</v>
      </c>
      <c r="M1056" s="156"/>
      <c r="N1056" s="156" t="e">
        <f t="shared" si="552"/>
        <v>#REF!</v>
      </c>
    </row>
    <row r="1057" spans="1:14" ht="12.75" hidden="1" customHeight="1" x14ac:dyDescent="0.2">
      <c r="A1057" s="158" t="s">
        <v>230</v>
      </c>
      <c r="B1057" s="170">
        <v>811</v>
      </c>
      <c r="C1057" s="151" t="s">
        <v>189</v>
      </c>
      <c r="D1057" s="151">
        <v>10</v>
      </c>
      <c r="E1057" s="151" t="s">
        <v>231</v>
      </c>
      <c r="F1057" s="151"/>
      <c r="G1057" s="155"/>
      <c r="H1057" s="155"/>
      <c r="I1057" s="156" t="e">
        <f>#REF!+G1057</f>
        <v>#REF!</v>
      </c>
      <c r="J1057" s="156" t="e">
        <f t="shared" si="551"/>
        <v>#REF!</v>
      </c>
      <c r="K1057" s="156" t="e">
        <f t="shared" si="553"/>
        <v>#REF!</v>
      </c>
      <c r="L1057" s="156" t="e">
        <f t="shared" si="553"/>
        <v>#REF!</v>
      </c>
      <c r="M1057" s="156"/>
      <c r="N1057" s="156" t="e">
        <f t="shared" si="552"/>
        <v>#REF!</v>
      </c>
    </row>
    <row r="1058" spans="1:14" ht="25.5" hidden="1" customHeight="1" x14ac:dyDescent="0.2">
      <c r="A1058" s="158" t="s">
        <v>232</v>
      </c>
      <c r="B1058" s="170">
        <v>811</v>
      </c>
      <c r="C1058" s="151" t="s">
        <v>189</v>
      </c>
      <c r="D1058" s="151">
        <v>10</v>
      </c>
      <c r="E1058" s="151" t="s">
        <v>233</v>
      </c>
      <c r="F1058" s="151"/>
      <c r="G1058" s="155"/>
      <c r="H1058" s="155"/>
      <c r="I1058" s="156" t="e">
        <f>#REF!+G1058</f>
        <v>#REF!</v>
      </c>
      <c r="J1058" s="156" t="e">
        <f t="shared" si="551"/>
        <v>#REF!</v>
      </c>
      <c r="K1058" s="156" t="e">
        <f t="shared" si="553"/>
        <v>#REF!</v>
      </c>
      <c r="L1058" s="156" t="e">
        <f t="shared" si="553"/>
        <v>#REF!</v>
      </c>
      <c r="M1058" s="156"/>
      <c r="N1058" s="156" t="e">
        <f t="shared" si="552"/>
        <v>#REF!</v>
      </c>
    </row>
    <row r="1059" spans="1:14" ht="25.5" hidden="1" customHeight="1" x14ac:dyDescent="0.2">
      <c r="A1059" s="158" t="s">
        <v>225</v>
      </c>
      <c r="B1059" s="170">
        <v>811</v>
      </c>
      <c r="C1059" s="151" t="s">
        <v>189</v>
      </c>
      <c r="D1059" s="151">
        <v>10</v>
      </c>
      <c r="E1059" s="151" t="s">
        <v>233</v>
      </c>
      <c r="F1059" s="151" t="s">
        <v>226</v>
      </c>
      <c r="G1059" s="155"/>
      <c r="H1059" s="155"/>
      <c r="I1059" s="156" t="e">
        <f>#REF!+G1059</f>
        <v>#REF!</v>
      </c>
      <c r="J1059" s="156" t="e">
        <f t="shared" si="551"/>
        <v>#REF!</v>
      </c>
      <c r="K1059" s="156" t="e">
        <f t="shared" si="553"/>
        <v>#REF!</v>
      </c>
      <c r="L1059" s="156" t="e">
        <f t="shared" si="553"/>
        <v>#REF!</v>
      </c>
      <c r="M1059" s="156"/>
      <c r="N1059" s="156" t="e">
        <f t="shared" si="552"/>
        <v>#REF!</v>
      </c>
    </row>
    <row r="1060" spans="1:14" ht="25.5" hidden="1" customHeight="1" x14ac:dyDescent="0.2">
      <c r="A1060" s="158" t="s">
        <v>45</v>
      </c>
      <c r="B1060" s="170">
        <v>811</v>
      </c>
      <c r="C1060" s="151" t="s">
        <v>189</v>
      </c>
      <c r="D1060" s="151">
        <v>10</v>
      </c>
      <c r="E1060" s="151" t="s">
        <v>46</v>
      </c>
      <c r="F1060" s="151"/>
      <c r="G1060" s="155"/>
      <c r="H1060" s="155"/>
      <c r="I1060" s="156" t="e">
        <f>#REF!+G1060</f>
        <v>#REF!</v>
      </c>
      <c r="J1060" s="156" t="e">
        <f t="shared" si="551"/>
        <v>#REF!</v>
      </c>
      <c r="K1060" s="156" t="e">
        <f t="shared" si="553"/>
        <v>#REF!</v>
      </c>
      <c r="L1060" s="156" t="e">
        <f t="shared" si="553"/>
        <v>#REF!</v>
      </c>
      <c r="M1060" s="156"/>
      <c r="N1060" s="156" t="e">
        <f t="shared" si="552"/>
        <v>#REF!</v>
      </c>
    </row>
    <row r="1061" spans="1:14" ht="12.75" hidden="1" customHeight="1" x14ac:dyDescent="0.2">
      <c r="A1061" s="158" t="s">
        <v>279</v>
      </c>
      <c r="B1061" s="170">
        <v>811</v>
      </c>
      <c r="C1061" s="151" t="s">
        <v>189</v>
      </c>
      <c r="D1061" s="151">
        <v>10</v>
      </c>
      <c r="E1061" s="151" t="s">
        <v>47</v>
      </c>
      <c r="F1061" s="151"/>
      <c r="G1061" s="155"/>
      <c r="H1061" s="155"/>
      <c r="I1061" s="156" t="e">
        <f>#REF!+G1061</f>
        <v>#REF!</v>
      </c>
      <c r="J1061" s="156" t="e">
        <f t="shared" si="551"/>
        <v>#REF!</v>
      </c>
      <c r="K1061" s="156" t="e">
        <f t="shared" si="553"/>
        <v>#REF!</v>
      </c>
      <c r="L1061" s="156" t="e">
        <f t="shared" si="553"/>
        <v>#REF!</v>
      </c>
      <c r="M1061" s="156"/>
      <c r="N1061" s="156" t="e">
        <f t="shared" si="552"/>
        <v>#REF!</v>
      </c>
    </row>
    <row r="1062" spans="1:14" ht="12.75" hidden="1" customHeight="1" x14ac:dyDescent="0.2">
      <c r="A1062" s="158" t="s">
        <v>280</v>
      </c>
      <c r="B1062" s="170">
        <v>811</v>
      </c>
      <c r="C1062" s="151" t="s">
        <v>189</v>
      </c>
      <c r="D1062" s="151">
        <v>10</v>
      </c>
      <c r="E1062" s="151" t="s">
        <v>47</v>
      </c>
      <c r="F1062" s="151" t="s">
        <v>281</v>
      </c>
      <c r="G1062" s="155"/>
      <c r="H1062" s="155"/>
      <c r="I1062" s="156" t="e">
        <f>#REF!+G1062</f>
        <v>#REF!</v>
      </c>
      <c r="J1062" s="156" t="e">
        <f t="shared" si="551"/>
        <v>#REF!</v>
      </c>
      <c r="K1062" s="156" t="e">
        <f t="shared" si="553"/>
        <v>#REF!</v>
      </c>
      <c r="L1062" s="156" t="e">
        <f t="shared" si="553"/>
        <v>#REF!</v>
      </c>
      <c r="M1062" s="156"/>
      <c r="N1062" s="156" t="e">
        <f t="shared" si="552"/>
        <v>#REF!</v>
      </c>
    </row>
    <row r="1063" spans="1:14" ht="12.75" hidden="1" customHeight="1" x14ac:dyDescent="0.2">
      <c r="A1063" s="158" t="s">
        <v>304</v>
      </c>
      <c r="B1063" s="170">
        <v>811</v>
      </c>
      <c r="C1063" s="151" t="s">
        <v>189</v>
      </c>
      <c r="D1063" s="151">
        <v>10</v>
      </c>
      <c r="E1063" s="151" t="s">
        <v>305</v>
      </c>
      <c r="F1063" s="151"/>
      <c r="G1063" s="155"/>
      <c r="H1063" s="155"/>
      <c r="I1063" s="156" t="e">
        <f>#REF!+G1063</f>
        <v>#REF!</v>
      </c>
      <c r="J1063" s="156" t="e">
        <f t="shared" si="551"/>
        <v>#REF!</v>
      </c>
      <c r="K1063" s="156" t="e">
        <f t="shared" si="553"/>
        <v>#REF!</v>
      </c>
      <c r="L1063" s="156" t="e">
        <f t="shared" si="553"/>
        <v>#REF!</v>
      </c>
      <c r="M1063" s="156"/>
      <c r="N1063" s="156" t="e">
        <f t="shared" si="552"/>
        <v>#REF!</v>
      </c>
    </row>
    <row r="1064" spans="1:14" ht="25.5" hidden="1" customHeight="1" x14ac:dyDescent="0.2">
      <c r="A1064" s="235" t="s">
        <v>48</v>
      </c>
      <c r="B1064" s="148">
        <v>811</v>
      </c>
      <c r="C1064" s="149" t="s">
        <v>189</v>
      </c>
      <c r="D1064" s="149" t="s">
        <v>203</v>
      </c>
      <c r="E1064" s="151"/>
      <c r="F1064" s="151"/>
      <c r="G1064" s="155"/>
      <c r="H1064" s="155"/>
      <c r="I1064" s="156" t="e">
        <f>#REF!+G1064</f>
        <v>#REF!</v>
      </c>
      <c r="J1064" s="156" t="e">
        <f t="shared" si="551"/>
        <v>#REF!</v>
      </c>
      <c r="K1064" s="156" t="e">
        <f t="shared" si="553"/>
        <v>#REF!</v>
      </c>
      <c r="L1064" s="156" t="e">
        <f t="shared" si="553"/>
        <v>#REF!</v>
      </c>
      <c r="M1064" s="156"/>
      <c r="N1064" s="156" t="e">
        <f t="shared" si="552"/>
        <v>#REF!</v>
      </c>
    </row>
    <row r="1065" spans="1:14" ht="25.5" hidden="1" customHeight="1" x14ac:dyDescent="0.2">
      <c r="A1065" s="158" t="s">
        <v>45</v>
      </c>
      <c r="B1065" s="170">
        <v>811</v>
      </c>
      <c r="C1065" s="151" t="s">
        <v>189</v>
      </c>
      <c r="D1065" s="151" t="s">
        <v>203</v>
      </c>
      <c r="E1065" s="151" t="s">
        <v>46</v>
      </c>
      <c r="F1065" s="151"/>
      <c r="G1065" s="155"/>
      <c r="H1065" s="155"/>
      <c r="I1065" s="156" t="e">
        <f>#REF!+G1065</f>
        <v>#REF!</v>
      </c>
      <c r="J1065" s="156" t="e">
        <f t="shared" si="551"/>
        <v>#REF!</v>
      </c>
      <c r="K1065" s="156" t="e">
        <f t="shared" si="553"/>
        <v>#REF!</v>
      </c>
      <c r="L1065" s="156" t="e">
        <f t="shared" si="553"/>
        <v>#REF!</v>
      </c>
      <c r="M1065" s="156"/>
      <c r="N1065" s="156" t="e">
        <f t="shared" si="552"/>
        <v>#REF!</v>
      </c>
    </row>
    <row r="1066" spans="1:14" ht="12.75" hidden="1" customHeight="1" x14ac:dyDescent="0.2">
      <c r="A1066" s="158" t="s">
        <v>279</v>
      </c>
      <c r="B1066" s="170">
        <v>811</v>
      </c>
      <c r="C1066" s="151" t="s">
        <v>189</v>
      </c>
      <c r="D1066" s="151" t="s">
        <v>203</v>
      </c>
      <c r="E1066" s="151" t="s">
        <v>47</v>
      </c>
      <c r="F1066" s="151"/>
      <c r="G1066" s="155"/>
      <c r="H1066" s="155"/>
      <c r="I1066" s="156" t="e">
        <f>#REF!+G1066</f>
        <v>#REF!</v>
      </c>
      <c r="J1066" s="156" t="e">
        <f t="shared" si="551"/>
        <v>#REF!</v>
      </c>
      <c r="K1066" s="156" t="e">
        <f t="shared" si="553"/>
        <v>#REF!</v>
      </c>
      <c r="L1066" s="156" t="e">
        <f t="shared" si="553"/>
        <v>#REF!</v>
      </c>
      <c r="M1066" s="156"/>
      <c r="N1066" s="156" t="e">
        <f t="shared" si="552"/>
        <v>#REF!</v>
      </c>
    </row>
    <row r="1067" spans="1:14" ht="12.75" hidden="1" customHeight="1" x14ac:dyDescent="0.2">
      <c r="A1067" s="158" t="s">
        <v>280</v>
      </c>
      <c r="B1067" s="170">
        <v>811</v>
      </c>
      <c r="C1067" s="151" t="s">
        <v>189</v>
      </c>
      <c r="D1067" s="151" t="s">
        <v>203</v>
      </c>
      <c r="E1067" s="151" t="s">
        <v>47</v>
      </c>
      <c r="F1067" s="151" t="s">
        <v>281</v>
      </c>
      <c r="G1067" s="155"/>
      <c r="H1067" s="155"/>
      <c r="I1067" s="156" t="e">
        <f>#REF!+G1067</f>
        <v>#REF!</v>
      </c>
      <c r="J1067" s="156" t="e">
        <f t="shared" si="551"/>
        <v>#REF!</v>
      </c>
      <c r="K1067" s="156" t="e">
        <f t="shared" si="553"/>
        <v>#REF!</v>
      </c>
      <c r="L1067" s="156" t="e">
        <f t="shared" si="553"/>
        <v>#REF!</v>
      </c>
      <c r="M1067" s="156"/>
      <c r="N1067" s="156" t="e">
        <f t="shared" si="552"/>
        <v>#REF!</v>
      </c>
    </row>
    <row r="1068" spans="1:14" ht="12.75" hidden="1" customHeight="1" x14ac:dyDescent="0.2">
      <c r="A1068" s="158" t="s">
        <v>282</v>
      </c>
      <c r="B1068" s="170">
        <v>811</v>
      </c>
      <c r="C1068" s="151" t="s">
        <v>189</v>
      </c>
      <c r="D1068" s="151" t="s">
        <v>203</v>
      </c>
      <c r="E1068" s="151" t="s">
        <v>47</v>
      </c>
      <c r="F1068" s="151" t="s">
        <v>283</v>
      </c>
      <c r="G1068" s="155"/>
      <c r="H1068" s="155"/>
      <c r="I1068" s="156" t="e">
        <f>#REF!+G1068</f>
        <v>#REF!</v>
      </c>
      <c r="J1068" s="156" t="e">
        <f t="shared" si="551"/>
        <v>#REF!</v>
      </c>
      <c r="K1068" s="156" t="e">
        <f t="shared" si="553"/>
        <v>#REF!</v>
      </c>
      <c r="L1068" s="156" t="e">
        <f t="shared" si="553"/>
        <v>#REF!</v>
      </c>
      <c r="M1068" s="156"/>
      <c r="N1068" s="156" t="e">
        <f t="shared" si="552"/>
        <v>#REF!</v>
      </c>
    </row>
    <row r="1069" spans="1:14" ht="25.5" hidden="1" customHeight="1" x14ac:dyDescent="0.2">
      <c r="A1069" s="235" t="s">
        <v>217</v>
      </c>
      <c r="B1069" s="148">
        <v>811</v>
      </c>
      <c r="C1069" s="149" t="s">
        <v>197</v>
      </c>
      <c r="D1069" s="149" t="s">
        <v>193</v>
      </c>
      <c r="E1069" s="149"/>
      <c r="F1069" s="149"/>
      <c r="G1069" s="155"/>
      <c r="H1069" s="155"/>
      <c r="I1069" s="156" t="e">
        <f>#REF!+G1069</f>
        <v>#REF!</v>
      </c>
      <c r="J1069" s="156" t="e">
        <f t="shared" si="551"/>
        <v>#REF!</v>
      </c>
      <c r="K1069" s="156" t="e">
        <f t="shared" si="553"/>
        <v>#REF!</v>
      </c>
      <c r="L1069" s="156" t="e">
        <f t="shared" si="553"/>
        <v>#REF!</v>
      </c>
      <c r="M1069" s="156"/>
      <c r="N1069" s="156" t="e">
        <f t="shared" si="552"/>
        <v>#REF!</v>
      </c>
    </row>
    <row r="1070" spans="1:14" ht="12.75" hidden="1" customHeight="1" x14ac:dyDescent="0.2">
      <c r="A1070" s="158" t="s">
        <v>337</v>
      </c>
      <c r="B1070" s="170">
        <v>811</v>
      </c>
      <c r="C1070" s="151" t="s">
        <v>197</v>
      </c>
      <c r="D1070" s="151" t="s">
        <v>193</v>
      </c>
      <c r="E1070" s="151" t="s">
        <v>338</v>
      </c>
      <c r="F1070" s="151"/>
      <c r="G1070" s="155"/>
      <c r="H1070" s="155"/>
      <c r="I1070" s="156" t="e">
        <f>#REF!+G1070</f>
        <v>#REF!</v>
      </c>
      <c r="J1070" s="156" t="e">
        <f t="shared" si="551"/>
        <v>#REF!</v>
      </c>
      <c r="K1070" s="156" t="e">
        <f t="shared" si="553"/>
        <v>#REF!</v>
      </c>
      <c r="L1070" s="156" t="e">
        <f t="shared" si="553"/>
        <v>#REF!</v>
      </c>
      <c r="M1070" s="156"/>
      <c r="N1070" s="156" t="e">
        <f t="shared" si="552"/>
        <v>#REF!</v>
      </c>
    </row>
    <row r="1071" spans="1:14" ht="12.75" hidden="1" customHeight="1" x14ac:dyDescent="0.2">
      <c r="A1071" s="158" t="s">
        <v>339</v>
      </c>
      <c r="B1071" s="170">
        <v>811</v>
      </c>
      <c r="C1071" s="151" t="s">
        <v>197</v>
      </c>
      <c r="D1071" s="151" t="s">
        <v>193</v>
      </c>
      <c r="E1071" s="151" t="s">
        <v>340</v>
      </c>
      <c r="F1071" s="151"/>
      <c r="G1071" s="155"/>
      <c r="H1071" s="155"/>
      <c r="I1071" s="156" t="e">
        <f>#REF!+G1071</f>
        <v>#REF!</v>
      </c>
      <c r="J1071" s="156" t="e">
        <f t="shared" si="551"/>
        <v>#REF!</v>
      </c>
      <c r="K1071" s="156" t="e">
        <f t="shared" si="553"/>
        <v>#REF!</v>
      </c>
      <c r="L1071" s="156" t="e">
        <f t="shared" si="553"/>
        <v>#REF!</v>
      </c>
      <c r="M1071" s="156"/>
      <c r="N1071" s="156" t="e">
        <f t="shared" si="552"/>
        <v>#REF!</v>
      </c>
    </row>
    <row r="1072" spans="1:14" ht="12.75" hidden="1" customHeight="1" x14ac:dyDescent="0.2">
      <c r="A1072" s="158" t="s">
        <v>280</v>
      </c>
      <c r="B1072" s="170">
        <v>811</v>
      </c>
      <c r="C1072" s="151" t="s">
        <v>197</v>
      </c>
      <c r="D1072" s="151" t="s">
        <v>193</v>
      </c>
      <c r="E1072" s="151" t="s">
        <v>340</v>
      </c>
      <c r="F1072" s="151" t="s">
        <v>281</v>
      </c>
      <c r="G1072" s="155"/>
      <c r="H1072" s="155"/>
      <c r="I1072" s="156" t="e">
        <f>#REF!+G1072</f>
        <v>#REF!</v>
      </c>
      <c r="J1072" s="156" t="e">
        <f t="shared" si="551"/>
        <v>#REF!</v>
      </c>
      <c r="K1072" s="156" t="e">
        <f t="shared" si="553"/>
        <v>#REF!</v>
      </c>
      <c r="L1072" s="156" t="e">
        <f t="shared" si="553"/>
        <v>#REF!</v>
      </c>
      <c r="M1072" s="156"/>
      <c r="N1072" s="156" t="e">
        <f t="shared" si="552"/>
        <v>#REF!</v>
      </c>
    </row>
    <row r="1073" spans="1:14" ht="12.75" hidden="1" customHeight="1" x14ac:dyDescent="0.2">
      <c r="A1073" s="294" t="s">
        <v>49</v>
      </c>
      <c r="B1073" s="295"/>
      <c r="C1073" s="295"/>
      <c r="D1073" s="295"/>
      <c r="E1073" s="295"/>
      <c r="F1073" s="295"/>
      <c r="G1073" s="155"/>
      <c r="H1073" s="155"/>
      <c r="I1073" s="156" t="e">
        <f>#REF!+G1073</f>
        <v>#REF!</v>
      </c>
      <c r="J1073" s="156" t="e">
        <f t="shared" si="551"/>
        <v>#REF!</v>
      </c>
      <c r="K1073" s="156" t="e">
        <f t="shared" si="553"/>
        <v>#REF!</v>
      </c>
      <c r="L1073" s="156" t="e">
        <f t="shared" si="553"/>
        <v>#REF!</v>
      </c>
      <c r="M1073" s="156"/>
      <c r="N1073" s="156" t="e">
        <f t="shared" ref="N1073:N1104" si="554">J1073+K1073</f>
        <v>#REF!</v>
      </c>
    </row>
    <row r="1074" spans="1:14" ht="12.75" hidden="1" customHeight="1" x14ac:dyDescent="0.2">
      <c r="A1074" s="235" t="s">
        <v>286</v>
      </c>
      <c r="B1074" s="149" t="s">
        <v>50</v>
      </c>
      <c r="C1074" s="149" t="s">
        <v>191</v>
      </c>
      <c r="D1074" s="149"/>
      <c r="E1074" s="149"/>
      <c r="F1074" s="149"/>
      <c r="G1074" s="155"/>
      <c r="H1074" s="155"/>
      <c r="I1074" s="156" t="e">
        <f>#REF!+G1074</f>
        <v>#REF!</v>
      </c>
      <c r="J1074" s="156" t="e">
        <f t="shared" si="551"/>
        <v>#REF!</v>
      </c>
      <c r="K1074" s="156" t="e">
        <f t="shared" si="553"/>
        <v>#REF!</v>
      </c>
      <c r="L1074" s="156" t="e">
        <f t="shared" si="553"/>
        <v>#REF!</v>
      </c>
      <c r="M1074" s="156"/>
      <c r="N1074" s="156" t="e">
        <f t="shared" si="554"/>
        <v>#REF!</v>
      </c>
    </row>
    <row r="1075" spans="1:14" ht="12.75" hidden="1" customHeight="1" x14ac:dyDescent="0.2">
      <c r="A1075" s="235" t="s">
        <v>208</v>
      </c>
      <c r="B1075" s="149" t="s">
        <v>50</v>
      </c>
      <c r="C1075" s="149" t="s">
        <v>191</v>
      </c>
      <c r="D1075" s="149" t="s">
        <v>185</v>
      </c>
      <c r="E1075" s="149"/>
      <c r="F1075" s="149"/>
      <c r="G1075" s="155"/>
      <c r="H1075" s="155"/>
      <c r="I1075" s="156" t="e">
        <f>#REF!+G1075</f>
        <v>#REF!</v>
      </c>
      <c r="J1075" s="156" t="e">
        <f t="shared" si="551"/>
        <v>#REF!</v>
      </c>
      <c r="K1075" s="156" t="e">
        <f t="shared" si="553"/>
        <v>#REF!</v>
      </c>
      <c r="L1075" s="156" t="e">
        <f t="shared" si="553"/>
        <v>#REF!</v>
      </c>
      <c r="M1075" s="156"/>
      <c r="N1075" s="156" t="e">
        <f t="shared" si="554"/>
        <v>#REF!</v>
      </c>
    </row>
    <row r="1076" spans="1:14" ht="38.25" hidden="1" customHeight="1" x14ac:dyDescent="0.2">
      <c r="A1076" s="158" t="s">
        <v>123</v>
      </c>
      <c r="B1076" s="151" t="s">
        <v>50</v>
      </c>
      <c r="C1076" s="151" t="s">
        <v>191</v>
      </c>
      <c r="D1076" s="151" t="s">
        <v>185</v>
      </c>
      <c r="E1076" s="159" t="s">
        <v>312</v>
      </c>
      <c r="F1076" s="149"/>
      <c r="G1076" s="155"/>
      <c r="H1076" s="155"/>
      <c r="I1076" s="156" t="e">
        <f>#REF!+G1076</f>
        <v>#REF!</v>
      </c>
      <c r="J1076" s="156" t="e">
        <f t="shared" si="551"/>
        <v>#REF!</v>
      </c>
      <c r="K1076" s="156" t="e">
        <f t="shared" si="553"/>
        <v>#REF!</v>
      </c>
      <c r="L1076" s="156" t="e">
        <f t="shared" si="553"/>
        <v>#REF!</v>
      </c>
      <c r="M1076" s="156"/>
      <c r="N1076" s="156" t="e">
        <f t="shared" si="554"/>
        <v>#REF!</v>
      </c>
    </row>
    <row r="1077" spans="1:14" ht="12.75" hidden="1" customHeight="1" x14ac:dyDescent="0.2">
      <c r="A1077" s="158" t="s">
        <v>313</v>
      </c>
      <c r="B1077" s="151" t="s">
        <v>50</v>
      </c>
      <c r="C1077" s="151" t="s">
        <v>191</v>
      </c>
      <c r="D1077" s="151" t="s">
        <v>185</v>
      </c>
      <c r="E1077" s="159" t="s">
        <v>314</v>
      </c>
      <c r="F1077" s="149"/>
      <c r="G1077" s="155"/>
      <c r="H1077" s="155"/>
      <c r="I1077" s="156" t="e">
        <f>#REF!+G1077</f>
        <v>#REF!</v>
      </c>
      <c r="J1077" s="156" t="e">
        <f t="shared" si="551"/>
        <v>#REF!</v>
      </c>
      <c r="K1077" s="156" t="e">
        <f t="shared" si="553"/>
        <v>#REF!</v>
      </c>
      <c r="L1077" s="156" t="e">
        <f t="shared" si="553"/>
        <v>#REF!</v>
      </c>
      <c r="M1077" s="156"/>
      <c r="N1077" s="156" t="e">
        <f t="shared" si="554"/>
        <v>#REF!</v>
      </c>
    </row>
    <row r="1078" spans="1:14" ht="12.75" hidden="1" customHeight="1" x14ac:dyDescent="0.2">
      <c r="A1078" s="158" t="s">
        <v>300</v>
      </c>
      <c r="B1078" s="151" t="s">
        <v>50</v>
      </c>
      <c r="C1078" s="151" t="s">
        <v>191</v>
      </c>
      <c r="D1078" s="151" t="s">
        <v>185</v>
      </c>
      <c r="E1078" s="159" t="s">
        <v>314</v>
      </c>
      <c r="F1078" s="151" t="s">
        <v>301</v>
      </c>
      <c r="G1078" s="155"/>
      <c r="H1078" s="155"/>
      <c r="I1078" s="156" t="e">
        <f>#REF!+G1078</f>
        <v>#REF!</v>
      </c>
      <c r="J1078" s="156" t="e">
        <f t="shared" si="551"/>
        <v>#REF!</v>
      </c>
      <c r="K1078" s="156" t="e">
        <f t="shared" si="553"/>
        <v>#REF!</v>
      </c>
      <c r="L1078" s="156" t="e">
        <f t="shared" si="553"/>
        <v>#REF!</v>
      </c>
      <c r="M1078" s="156"/>
      <c r="N1078" s="156" t="e">
        <f t="shared" si="554"/>
        <v>#REF!</v>
      </c>
    </row>
    <row r="1079" spans="1:14" ht="12.75" hidden="1" customHeight="1" x14ac:dyDescent="0.2">
      <c r="A1079" s="158" t="s">
        <v>323</v>
      </c>
      <c r="B1079" s="151" t="s">
        <v>50</v>
      </c>
      <c r="C1079" s="151" t="s">
        <v>191</v>
      </c>
      <c r="D1079" s="151" t="s">
        <v>185</v>
      </c>
      <c r="E1079" s="151" t="s">
        <v>51</v>
      </c>
      <c r="F1079" s="151"/>
      <c r="G1079" s="155"/>
      <c r="H1079" s="155"/>
      <c r="I1079" s="156" t="e">
        <f>#REF!+G1079</f>
        <v>#REF!</v>
      </c>
      <c r="J1079" s="156" t="e">
        <f t="shared" si="551"/>
        <v>#REF!</v>
      </c>
      <c r="K1079" s="156" t="e">
        <f t="shared" si="553"/>
        <v>#REF!</v>
      </c>
      <c r="L1079" s="156" t="e">
        <f t="shared" si="553"/>
        <v>#REF!</v>
      </c>
      <c r="M1079" s="156"/>
      <c r="N1079" s="156" t="e">
        <f t="shared" si="554"/>
        <v>#REF!</v>
      </c>
    </row>
    <row r="1080" spans="1:14" ht="38.25" hidden="1" customHeight="1" x14ac:dyDescent="0.2">
      <c r="A1080" s="158" t="s">
        <v>52</v>
      </c>
      <c r="B1080" s="151" t="s">
        <v>50</v>
      </c>
      <c r="C1080" s="151" t="s">
        <v>191</v>
      </c>
      <c r="D1080" s="151" t="s">
        <v>185</v>
      </c>
      <c r="E1080" s="151" t="s">
        <v>53</v>
      </c>
      <c r="F1080" s="151"/>
      <c r="G1080" s="155"/>
      <c r="H1080" s="155"/>
      <c r="I1080" s="156" t="e">
        <f>#REF!+G1080</f>
        <v>#REF!</v>
      </c>
      <c r="J1080" s="156" t="e">
        <f t="shared" si="551"/>
        <v>#REF!</v>
      </c>
      <c r="K1080" s="156" t="e">
        <f t="shared" si="553"/>
        <v>#REF!</v>
      </c>
      <c r="L1080" s="156" t="e">
        <f t="shared" si="553"/>
        <v>#REF!</v>
      </c>
      <c r="M1080" s="156"/>
      <c r="N1080" s="156" t="e">
        <f t="shared" si="554"/>
        <v>#REF!</v>
      </c>
    </row>
    <row r="1081" spans="1:14" ht="12.75" hidden="1" customHeight="1" x14ac:dyDescent="0.2">
      <c r="A1081" s="158" t="s">
        <v>280</v>
      </c>
      <c r="B1081" s="151" t="s">
        <v>50</v>
      </c>
      <c r="C1081" s="151" t="s">
        <v>191</v>
      </c>
      <c r="D1081" s="151" t="s">
        <v>185</v>
      </c>
      <c r="E1081" s="151" t="s">
        <v>53</v>
      </c>
      <c r="F1081" s="151" t="s">
        <v>281</v>
      </c>
      <c r="G1081" s="155"/>
      <c r="H1081" s="155"/>
      <c r="I1081" s="156" t="e">
        <f>#REF!+G1081</f>
        <v>#REF!</v>
      </c>
      <c r="J1081" s="156" t="e">
        <f t="shared" si="551"/>
        <v>#REF!</v>
      </c>
      <c r="K1081" s="156" t="e">
        <f t="shared" si="553"/>
        <v>#REF!</v>
      </c>
      <c r="L1081" s="156" t="e">
        <f t="shared" si="553"/>
        <v>#REF!</v>
      </c>
      <c r="M1081" s="156"/>
      <c r="N1081" s="156" t="e">
        <f t="shared" si="554"/>
        <v>#REF!</v>
      </c>
    </row>
    <row r="1082" spans="1:14" ht="12.75" hidden="1" customHeight="1" x14ac:dyDescent="0.2">
      <c r="A1082" s="235" t="s">
        <v>65</v>
      </c>
      <c r="B1082" s="149" t="s">
        <v>50</v>
      </c>
      <c r="C1082" s="149" t="s">
        <v>207</v>
      </c>
      <c r="D1082" s="149"/>
      <c r="E1082" s="151"/>
      <c r="F1082" s="151"/>
      <c r="G1082" s="155"/>
      <c r="H1082" s="155"/>
      <c r="I1082" s="156" t="e">
        <f>#REF!+G1082</f>
        <v>#REF!</v>
      </c>
      <c r="J1082" s="156" t="e">
        <f t="shared" si="551"/>
        <v>#REF!</v>
      </c>
      <c r="K1082" s="156" t="e">
        <f t="shared" si="553"/>
        <v>#REF!</v>
      </c>
      <c r="L1082" s="156" t="e">
        <f t="shared" si="553"/>
        <v>#REF!</v>
      </c>
      <c r="M1082" s="156"/>
      <c r="N1082" s="156" t="e">
        <f t="shared" si="554"/>
        <v>#REF!</v>
      </c>
    </row>
    <row r="1083" spans="1:14" ht="12.75" hidden="1" customHeight="1" x14ac:dyDescent="0.2">
      <c r="A1083" s="235" t="s">
        <v>261</v>
      </c>
      <c r="B1083" s="149" t="s">
        <v>50</v>
      </c>
      <c r="C1083" s="149" t="s">
        <v>207</v>
      </c>
      <c r="D1083" s="149" t="s">
        <v>189</v>
      </c>
      <c r="E1083" s="151"/>
      <c r="F1083" s="151"/>
      <c r="G1083" s="155"/>
      <c r="H1083" s="155"/>
      <c r="I1083" s="156" t="e">
        <f>#REF!+G1083</f>
        <v>#REF!</v>
      </c>
      <c r="J1083" s="156" t="e">
        <f t="shared" si="551"/>
        <v>#REF!</v>
      </c>
      <c r="K1083" s="156" t="e">
        <f t="shared" si="553"/>
        <v>#REF!</v>
      </c>
      <c r="L1083" s="156" t="e">
        <f t="shared" si="553"/>
        <v>#REF!</v>
      </c>
      <c r="M1083" s="156"/>
      <c r="N1083" s="156" t="e">
        <f t="shared" si="554"/>
        <v>#REF!</v>
      </c>
    </row>
    <row r="1084" spans="1:14" ht="12.75" hidden="1" customHeight="1" x14ac:dyDescent="0.2">
      <c r="A1084" s="158" t="s">
        <v>323</v>
      </c>
      <c r="B1084" s="151" t="s">
        <v>50</v>
      </c>
      <c r="C1084" s="151" t="s">
        <v>207</v>
      </c>
      <c r="D1084" s="151" t="s">
        <v>189</v>
      </c>
      <c r="E1084" s="224" t="s">
        <v>51</v>
      </c>
      <c r="F1084" s="151"/>
      <c r="G1084" s="155"/>
      <c r="H1084" s="155"/>
      <c r="I1084" s="156" t="e">
        <f>#REF!+G1084</f>
        <v>#REF!</v>
      </c>
      <c r="J1084" s="156" t="e">
        <f t="shared" si="551"/>
        <v>#REF!</v>
      </c>
      <c r="K1084" s="156" t="e">
        <f t="shared" si="553"/>
        <v>#REF!</v>
      </c>
      <c r="L1084" s="156" t="e">
        <f t="shared" si="553"/>
        <v>#REF!</v>
      </c>
      <c r="M1084" s="156"/>
      <c r="N1084" s="156" t="e">
        <f t="shared" si="554"/>
        <v>#REF!</v>
      </c>
    </row>
    <row r="1085" spans="1:14" ht="38.25" hidden="1" customHeight="1" x14ac:dyDescent="0.2">
      <c r="A1085" s="158" t="s">
        <v>54</v>
      </c>
      <c r="B1085" s="151" t="s">
        <v>50</v>
      </c>
      <c r="C1085" s="151" t="s">
        <v>207</v>
      </c>
      <c r="D1085" s="151" t="s">
        <v>189</v>
      </c>
      <c r="E1085" s="151" t="s">
        <v>53</v>
      </c>
      <c r="F1085" s="151"/>
      <c r="G1085" s="155"/>
      <c r="H1085" s="155"/>
      <c r="I1085" s="156" t="e">
        <f>#REF!+G1085</f>
        <v>#REF!</v>
      </c>
      <c r="J1085" s="156" t="e">
        <f t="shared" si="551"/>
        <v>#REF!</v>
      </c>
      <c r="K1085" s="156" t="e">
        <f t="shared" si="553"/>
        <v>#REF!</v>
      </c>
      <c r="L1085" s="156" t="e">
        <f t="shared" si="553"/>
        <v>#REF!</v>
      </c>
      <c r="M1085" s="156"/>
      <c r="N1085" s="156" t="e">
        <f t="shared" si="554"/>
        <v>#REF!</v>
      </c>
    </row>
    <row r="1086" spans="1:14" ht="12.75" hidden="1" customHeight="1" x14ac:dyDescent="0.2">
      <c r="A1086" s="158" t="s">
        <v>68</v>
      </c>
      <c r="B1086" s="151" t="s">
        <v>50</v>
      </c>
      <c r="C1086" s="151" t="s">
        <v>207</v>
      </c>
      <c r="D1086" s="151" t="s">
        <v>189</v>
      </c>
      <c r="E1086" s="151" t="s">
        <v>53</v>
      </c>
      <c r="F1086" s="151" t="s">
        <v>69</v>
      </c>
      <c r="G1086" s="155"/>
      <c r="H1086" s="155"/>
      <c r="I1086" s="156" t="e">
        <f>#REF!+G1086</f>
        <v>#REF!</v>
      </c>
      <c r="J1086" s="156" t="e">
        <f t="shared" si="551"/>
        <v>#REF!</v>
      </c>
      <c r="K1086" s="156" t="e">
        <f t="shared" si="553"/>
        <v>#REF!</v>
      </c>
      <c r="L1086" s="156" t="e">
        <f t="shared" si="553"/>
        <v>#REF!</v>
      </c>
      <c r="M1086" s="156"/>
      <c r="N1086" s="156" t="e">
        <f t="shared" si="554"/>
        <v>#REF!</v>
      </c>
    </row>
    <row r="1087" spans="1:14" ht="12.75" hidden="1" customHeight="1" x14ac:dyDescent="0.2">
      <c r="A1087" s="294" t="s">
        <v>55</v>
      </c>
      <c r="B1087" s="295"/>
      <c r="C1087" s="295"/>
      <c r="D1087" s="295"/>
      <c r="E1087" s="295"/>
      <c r="F1087" s="295"/>
      <c r="G1087" s="155"/>
      <c r="H1087" s="155"/>
      <c r="I1087" s="156" t="e">
        <f>#REF!+G1087</f>
        <v>#REF!</v>
      </c>
      <c r="J1087" s="156" t="e">
        <f t="shared" si="551"/>
        <v>#REF!</v>
      </c>
      <c r="K1087" s="156" t="e">
        <f t="shared" si="553"/>
        <v>#REF!</v>
      </c>
      <c r="L1087" s="156" t="e">
        <f t="shared" si="553"/>
        <v>#REF!</v>
      </c>
      <c r="M1087" s="156"/>
      <c r="N1087" s="156" t="e">
        <f t="shared" si="554"/>
        <v>#REF!</v>
      </c>
    </row>
    <row r="1088" spans="1:14" ht="12.75" hidden="1" customHeight="1" x14ac:dyDescent="0.2">
      <c r="A1088" s="235" t="s">
        <v>286</v>
      </c>
      <c r="B1088" s="148">
        <v>813</v>
      </c>
      <c r="C1088" s="210" t="s">
        <v>191</v>
      </c>
      <c r="D1088" s="210"/>
      <c r="E1088" s="210"/>
      <c r="F1088" s="210"/>
      <c r="G1088" s="155"/>
      <c r="H1088" s="155"/>
      <c r="I1088" s="156" t="e">
        <f>#REF!+G1088</f>
        <v>#REF!</v>
      </c>
      <c r="J1088" s="156" t="e">
        <f t="shared" si="551"/>
        <v>#REF!</v>
      </c>
      <c r="K1088" s="156" t="e">
        <f t="shared" si="553"/>
        <v>#REF!</v>
      </c>
      <c r="L1088" s="156" t="e">
        <f t="shared" si="553"/>
        <v>#REF!</v>
      </c>
      <c r="M1088" s="156"/>
      <c r="N1088" s="156" t="e">
        <f t="shared" si="554"/>
        <v>#REF!</v>
      </c>
    </row>
    <row r="1089" spans="1:14" ht="12.75" hidden="1" customHeight="1" x14ac:dyDescent="0.2">
      <c r="A1089" s="235" t="s">
        <v>211</v>
      </c>
      <c r="B1089" s="148">
        <v>813</v>
      </c>
      <c r="C1089" s="210" t="s">
        <v>191</v>
      </c>
      <c r="D1089" s="210" t="s">
        <v>200</v>
      </c>
      <c r="E1089" s="210"/>
      <c r="F1089" s="210"/>
      <c r="G1089" s="155"/>
      <c r="H1089" s="155"/>
      <c r="I1089" s="156" t="e">
        <f>#REF!+G1089</f>
        <v>#REF!</v>
      </c>
      <c r="J1089" s="156" t="e">
        <f t="shared" si="551"/>
        <v>#REF!</v>
      </c>
      <c r="K1089" s="156" t="e">
        <f t="shared" si="553"/>
        <v>#REF!</v>
      </c>
      <c r="L1089" s="156" t="e">
        <f t="shared" si="553"/>
        <v>#REF!</v>
      </c>
      <c r="M1089" s="156"/>
      <c r="N1089" s="156" t="e">
        <f t="shared" si="554"/>
        <v>#REF!</v>
      </c>
    </row>
    <row r="1090" spans="1:14" ht="38.25" hidden="1" customHeight="1" x14ac:dyDescent="0.2">
      <c r="A1090" s="158" t="s">
        <v>311</v>
      </c>
      <c r="B1090" s="170">
        <v>813</v>
      </c>
      <c r="C1090" s="159" t="s">
        <v>191</v>
      </c>
      <c r="D1090" s="159" t="s">
        <v>200</v>
      </c>
      <c r="E1090" s="159" t="s">
        <v>312</v>
      </c>
      <c r="F1090" s="151"/>
      <c r="G1090" s="155"/>
      <c r="H1090" s="155"/>
      <c r="I1090" s="156" t="e">
        <f>#REF!+G1090</f>
        <v>#REF!</v>
      </c>
      <c r="J1090" s="156" t="e">
        <f t="shared" si="551"/>
        <v>#REF!</v>
      </c>
      <c r="K1090" s="156" t="e">
        <f t="shared" si="553"/>
        <v>#REF!</v>
      </c>
      <c r="L1090" s="156" t="e">
        <f t="shared" si="553"/>
        <v>#REF!</v>
      </c>
      <c r="M1090" s="156"/>
      <c r="N1090" s="156" t="e">
        <f t="shared" si="554"/>
        <v>#REF!</v>
      </c>
    </row>
    <row r="1091" spans="1:14" ht="12.75" hidden="1" customHeight="1" x14ac:dyDescent="0.2">
      <c r="A1091" s="158" t="s">
        <v>313</v>
      </c>
      <c r="B1091" s="170">
        <v>813</v>
      </c>
      <c r="C1091" s="159" t="s">
        <v>191</v>
      </c>
      <c r="D1091" s="159" t="s">
        <v>200</v>
      </c>
      <c r="E1091" s="159" t="s">
        <v>314</v>
      </c>
      <c r="F1091" s="151"/>
      <c r="G1091" s="155"/>
      <c r="H1091" s="155"/>
      <c r="I1091" s="156" t="e">
        <f>#REF!+G1091</f>
        <v>#REF!</v>
      </c>
      <c r="J1091" s="156" t="e">
        <f t="shared" si="551"/>
        <v>#REF!</v>
      </c>
      <c r="K1091" s="156" t="e">
        <f t="shared" si="553"/>
        <v>#REF!</v>
      </c>
      <c r="L1091" s="156" t="e">
        <f t="shared" si="553"/>
        <v>#REF!</v>
      </c>
      <c r="M1091" s="156"/>
      <c r="N1091" s="156" t="e">
        <f t="shared" si="554"/>
        <v>#REF!</v>
      </c>
    </row>
    <row r="1092" spans="1:14" ht="12.75" hidden="1" customHeight="1" x14ac:dyDescent="0.2">
      <c r="A1092" s="158" t="s">
        <v>300</v>
      </c>
      <c r="B1092" s="170">
        <v>813</v>
      </c>
      <c r="C1092" s="159" t="s">
        <v>191</v>
      </c>
      <c r="D1092" s="159" t="s">
        <v>200</v>
      </c>
      <c r="E1092" s="159" t="s">
        <v>314</v>
      </c>
      <c r="F1092" s="151" t="s">
        <v>301</v>
      </c>
      <c r="G1092" s="155"/>
      <c r="H1092" s="155"/>
      <c r="I1092" s="156" t="e">
        <f>#REF!+G1092</f>
        <v>#REF!</v>
      </c>
      <c r="J1092" s="156" t="e">
        <f t="shared" si="551"/>
        <v>#REF!</v>
      </c>
      <c r="K1092" s="156" t="e">
        <f t="shared" si="553"/>
        <v>#REF!</v>
      </c>
      <c r="L1092" s="156" t="e">
        <f t="shared" si="553"/>
        <v>#REF!</v>
      </c>
      <c r="M1092" s="156"/>
      <c r="N1092" s="156" t="e">
        <f t="shared" si="554"/>
        <v>#REF!</v>
      </c>
    </row>
    <row r="1093" spans="1:14" ht="12.75" hidden="1" customHeight="1" x14ac:dyDescent="0.2">
      <c r="A1093" s="158" t="s">
        <v>282</v>
      </c>
      <c r="B1093" s="170">
        <v>813</v>
      </c>
      <c r="C1093" s="159" t="s">
        <v>191</v>
      </c>
      <c r="D1093" s="159" t="s">
        <v>200</v>
      </c>
      <c r="E1093" s="159" t="s">
        <v>314</v>
      </c>
      <c r="F1093" s="151" t="s">
        <v>283</v>
      </c>
      <c r="G1093" s="155"/>
      <c r="H1093" s="155"/>
      <c r="I1093" s="156" t="e">
        <f>#REF!+G1093</f>
        <v>#REF!</v>
      </c>
      <c r="J1093" s="156" t="e">
        <f t="shared" si="551"/>
        <v>#REF!</v>
      </c>
      <c r="K1093" s="156" t="e">
        <f t="shared" si="553"/>
        <v>#REF!</v>
      </c>
      <c r="L1093" s="156" t="e">
        <f t="shared" si="553"/>
        <v>#REF!</v>
      </c>
      <c r="M1093" s="156"/>
      <c r="N1093" s="156" t="e">
        <f t="shared" si="554"/>
        <v>#REF!</v>
      </c>
    </row>
    <row r="1094" spans="1:14" ht="12.75" hidden="1" customHeight="1" x14ac:dyDescent="0.2">
      <c r="A1094" s="158" t="s">
        <v>304</v>
      </c>
      <c r="B1094" s="170">
        <v>813</v>
      </c>
      <c r="C1094" s="159" t="s">
        <v>191</v>
      </c>
      <c r="D1094" s="159" t="s">
        <v>200</v>
      </c>
      <c r="E1094" s="159" t="s">
        <v>305</v>
      </c>
      <c r="F1094" s="159"/>
      <c r="G1094" s="155"/>
      <c r="H1094" s="155"/>
      <c r="I1094" s="156" t="e">
        <f>#REF!+G1094</f>
        <v>#REF!</v>
      </c>
      <c r="J1094" s="156" t="e">
        <f t="shared" si="551"/>
        <v>#REF!</v>
      </c>
      <c r="K1094" s="156" t="e">
        <f t="shared" si="553"/>
        <v>#REF!</v>
      </c>
      <c r="L1094" s="156" t="e">
        <f t="shared" si="553"/>
        <v>#REF!</v>
      </c>
      <c r="M1094" s="156"/>
      <c r="N1094" s="156" t="e">
        <f t="shared" si="554"/>
        <v>#REF!</v>
      </c>
    </row>
    <row r="1095" spans="1:14" ht="12.75" hidden="1" customHeight="1" x14ac:dyDescent="0.2">
      <c r="A1095" s="235" t="s">
        <v>341</v>
      </c>
      <c r="B1095" s="148">
        <v>813</v>
      </c>
      <c r="C1095" s="149" t="s">
        <v>205</v>
      </c>
      <c r="D1095" s="149"/>
      <c r="E1095" s="149"/>
      <c r="F1095" s="149"/>
      <c r="G1095" s="155"/>
      <c r="H1095" s="155"/>
      <c r="I1095" s="156" t="e">
        <f>#REF!+G1095</f>
        <v>#REF!</v>
      </c>
      <c r="J1095" s="156" t="e">
        <f t="shared" si="551"/>
        <v>#REF!</v>
      </c>
      <c r="K1095" s="156" t="e">
        <f t="shared" si="553"/>
        <v>#REF!</v>
      </c>
      <c r="L1095" s="156" t="e">
        <f t="shared" si="553"/>
        <v>#REF!</v>
      </c>
      <c r="M1095" s="156"/>
      <c r="N1095" s="156" t="e">
        <f t="shared" si="554"/>
        <v>#REF!</v>
      </c>
    </row>
    <row r="1096" spans="1:14" ht="25.5" hidden="1" customHeight="1" x14ac:dyDescent="0.2">
      <c r="A1096" s="235" t="s">
        <v>259</v>
      </c>
      <c r="B1096" s="148">
        <v>813</v>
      </c>
      <c r="C1096" s="149" t="s">
        <v>205</v>
      </c>
      <c r="D1096" s="149">
        <v>10</v>
      </c>
      <c r="E1096" s="149"/>
      <c r="F1096" s="149"/>
      <c r="G1096" s="155"/>
      <c r="H1096" s="155"/>
      <c r="I1096" s="156" t="e">
        <f>#REF!+G1096</f>
        <v>#REF!</v>
      </c>
      <c r="J1096" s="156" t="e">
        <f t="shared" si="551"/>
        <v>#REF!</v>
      </c>
      <c r="K1096" s="156" t="e">
        <f t="shared" si="553"/>
        <v>#REF!</v>
      </c>
      <c r="L1096" s="156" t="e">
        <f t="shared" si="553"/>
        <v>#REF!</v>
      </c>
      <c r="M1096" s="156"/>
      <c r="N1096" s="156" t="e">
        <f t="shared" si="554"/>
        <v>#REF!</v>
      </c>
    </row>
    <row r="1097" spans="1:14" ht="38.25" hidden="1" customHeight="1" x14ac:dyDescent="0.2">
      <c r="A1097" s="158" t="s">
        <v>311</v>
      </c>
      <c r="B1097" s="170">
        <v>813</v>
      </c>
      <c r="C1097" s="151" t="s">
        <v>205</v>
      </c>
      <c r="D1097" s="151">
        <v>10</v>
      </c>
      <c r="E1097" s="159" t="s">
        <v>312</v>
      </c>
      <c r="F1097" s="151"/>
      <c r="G1097" s="155"/>
      <c r="H1097" s="155"/>
      <c r="I1097" s="156" t="e">
        <f>#REF!+G1097</f>
        <v>#REF!</v>
      </c>
      <c r="J1097" s="156" t="e">
        <f t="shared" si="551"/>
        <v>#REF!</v>
      </c>
      <c r="K1097" s="156" t="e">
        <f t="shared" si="553"/>
        <v>#REF!</v>
      </c>
      <c r="L1097" s="156" t="e">
        <f t="shared" si="553"/>
        <v>#REF!</v>
      </c>
      <c r="M1097" s="156"/>
      <c r="N1097" s="156" t="e">
        <f t="shared" si="554"/>
        <v>#REF!</v>
      </c>
    </row>
    <row r="1098" spans="1:14" ht="12.75" hidden="1" customHeight="1" x14ac:dyDescent="0.2">
      <c r="A1098" s="158" t="s">
        <v>313</v>
      </c>
      <c r="B1098" s="170">
        <v>813</v>
      </c>
      <c r="C1098" s="151" t="s">
        <v>205</v>
      </c>
      <c r="D1098" s="151">
        <v>10</v>
      </c>
      <c r="E1098" s="159" t="s">
        <v>314</v>
      </c>
      <c r="F1098" s="151"/>
      <c r="G1098" s="155"/>
      <c r="H1098" s="155"/>
      <c r="I1098" s="156" t="e">
        <f>#REF!+G1098</f>
        <v>#REF!</v>
      </c>
      <c r="J1098" s="156" t="e">
        <f t="shared" si="551"/>
        <v>#REF!</v>
      </c>
      <c r="K1098" s="156" t="e">
        <f t="shared" si="553"/>
        <v>#REF!</v>
      </c>
      <c r="L1098" s="156" t="e">
        <f t="shared" si="553"/>
        <v>#REF!</v>
      </c>
      <c r="M1098" s="156"/>
      <c r="N1098" s="156" t="e">
        <f t="shared" si="554"/>
        <v>#REF!</v>
      </c>
    </row>
    <row r="1099" spans="1:14" ht="12.75" hidden="1" customHeight="1" x14ac:dyDescent="0.2">
      <c r="A1099" s="158" t="s">
        <v>300</v>
      </c>
      <c r="B1099" s="170">
        <v>813</v>
      </c>
      <c r="C1099" s="151" t="s">
        <v>205</v>
      </c>
      <c r="D1099" s="151">
        <v>10</v>
      </c>
      <c r="E1099" s="159" t="s">
        <v>314</v>
      </c>
      <c r="F1099" s="151" t="s">
        <v>301</v>
      </c>
      <c r="G1099" s="155"/>
      <c r="H1099" s="155"/>
      <c r="I1099" s="156" t="e">
        <f>#REF!+G1099</f>
        <v>#REF!</v>
      </c>
      <c r="J1099" s="156" t="e">
        <f t="shared" si="551"/>
        <v>#REF!</v>
      </c>
      <c r="K1099" s="156" t="e">
        <f t="shared" si="553"/>
        <v>#REF!</v>
      </c>
      <c r="L1099" s="156" t="e">
        <f t="shared" si="553"/>
        <v>#REF!</v>
      </c>
      <c r="M1099" s="156"/>
      <c r="N1099" s="156" t="e">
        <f t="shared" si="554"/>
        <v>#REF!</v>
      </c>
    </row>
    <row r="1100" spans="1:14" ht="12.75" hidden="1" customHeight="1" x14ac:dyDescent="0.2">
      <c r="A1100" s="158" t="s">
        <v>282</v>
      </c>
      <c r="B1100" s="170">
        <v>813</v>
      </c>
      <c r="C1100" s="151" t="s">
        <v>205</v>
      </c>
      <c r="D1100" s="151">
        <v>10</v>
      </c>
      <c r="E1100" s="159" t="s">
        <v>314</v>
      </c>
      <c r="F1100" s="151" t="s">
        <v>283</v>
      </c>
      <c r="G1100" s="155"/>
      <c r="H1100" s="155"/>
      <c r="I1100" s="156" t="e">
        <f>#REF!+G1100</f>
        <v>#REF!</v>
      </c>
      <c r="J1100" s="156" t="e">
        <f t="shared" si="551"/>
        <v>#REF!</v>
      </c>
      <c r="K1100" s="156" t="e">
        <f t="shared" si="553"/>
        <v>#REF!</v>
      </c>
      <c r="L1100" s="156" t="e">
        <f t="shared" si="553"/>
        <v>#REF!</v>
      </c>
      <c r="M1100" s="156"/>
      <c r="N1100" s="156" t="e">
        <f t="shared" si="554"/>
        <v>#REF!</v>
      </c>
    </row>
    <row r="1101" spans="1:14" ht="12.75" hidden="1" customHeight="1" x14ac:dyDescent="0.2">
      <c r="A1101" s="294" t="s">
        <v>56</v>
      </c>
      <c r="B1101" s="295"/>
      <c r="C1101" s="295"/>
      <c r="D1101" s="295"/>
      <c r="E1101" s="295"/>
      <c r="F1101" s="295"/>
      <c r="G1101" s="155"/>
      <c r="H1101" s="155"/>
      <c r="I1101" s="156" t="e">
        <f>#REF!+G1101</f>
        <v>#REF!</v>
      </c>
      <c r="J1101" s="156" t="e">
        <f t="shared" si="551"/>
        <v>#REF!</v>
      </c>
      <c r="K1101" s="156" t="e">
        <f t="shared" si="553"/>
        <v>#REF!</v>
      </c>
      <c r="L1101" s="156" t="e">
        <f t="shared" si="553"/>
        <v>#REF!</v>
      </c>
      <c r="M1101" s="156"/>
      <c r="N1101" s="156" t="e">
        <f t="shared" si="554"/>
        <v>#REF!</v>
      </c>
    </row>
    <row r="1102" spans="1:14" ht="12.75" hidden="1" customHeight="1" x14ac:dyDescent="0.2">
      <c r="A1102" s="235" t="s">
        <v>72</v>
      </c>
      <c r="B1102" s="149" t="s">
        <v>57</v>
      </c>
      <c r="C1102" s="149" t="s">
        <v>185</v>
      </c>
      <c r="D1102" s="149"/>
      <c r="E1102" s="149"/>
      <c r="F1102" s="149"/>
      <c r="G1102" s="155"/>
      <c r="H1102" s="155"/>
      <c r="I1102" s="156" t="e">
        <f>#REF!+G1102</f>
        <v>#REF!</v>
      </c>
      <c r="J1102" s="156" t="e">
        <f t="shared" si="551"/>
        <v>#REF!</v>
      </c>
      <c r="K1102" s="156" t="e">
        <f t="shared" si="553"/>
        <v>#REF!</v>
      </c>
      <c r="L1102" s="156" t="e">
        <f t="shared" si="553"/>
        <v>#REF!</v>
      </c>
      <c r="M1102" s="156"/>
      <c r="N1102" s="156" t="e">
        <f t="shared" si="554"/>
        <v>#REF!</v>
      </c>
    </row>
    <row r="1103" spans="1:14" ht="12.75" hidden="1" customHeight="1" x14ac:dyDescent="0.2">
      <c r="A1103" s="235" t="s">
        <v>201</v>
      </c>
      <c r="B1103" s="149" t="s">
        <v>57</v>
      </c>
      <c r="C1103" s="149" t="s">
        <v>185</v>
      </c>
      <c r="D1103" s="149" t="s">
        <v>202</v>
      </c>
      <c r="E1103" s="149"/>
      <c r="F1103" s="149"/>
      <c r="G1103" s="155"/>
      <c r="H1103" s="155"/>
      <c r="I1103" s="156" t="e">
        <f>#REF!+G1103</f>
        <v>#REF!</v>
      </c>
      <c r="J1103" s="156" t="e">
        <f t="shared" si="551"/>
        <v>#REF!</v>
      </c>
      <c r="K1103" s="156" t="e">
        <f t="shared" si="553"/>
        <v>#REF!</v>
      </c>
      <c r="L1103" s="156" t="e">
        <f t="shared" si="553"/>
        <v>#REF!</v>
      </c>
      <c r="M1103" s="156"/>
      <c r="N1103" s="156" t="e">
        <f t="shared" si="554"/>
        <v>#REF!</v>
      </c>
    </row>
    <row r="1104" spans="1:14" ht="38.25" hidden="1" customHeight="1" x14ac:dyDescent="0.2">
      <c r="A1104" s="158" t="s">
        <v>123</v>
      </c>
      <c r="B1104" s="151" t="s">
        <v>57</v>
      </c>
      <c r="C1104" s="151" t="s">
        <v>185</v>
      </c>
      <c r="D1104" s="151" t="s">
        <v>202</v>
      </c>
      <c r="E1104" s="159" t="s">
        <v>312</v>
      </c>
      <c r="F1104" s="151"/>
      <c r="G1104" s="155"/>
      <c r="H1104" s="155"/>
      <c r="I1104" s="156" t="e">
        <f>#REF!+G1104</f>
        <v>#REF!</v>
      </c>
      <c r="J1104" s="156" t="e">
        <f t="shared" si="551"/>
        <v>#REF!</v>
      </c>
      <c r="K1104" s="156" t="e">
        <f t="shared" si="553"/>
        <v>#REF!</v>
      </c>
      <c r="L1104" s="156" t="e">
        <f t="shared" si="553"/>
        <v>#REF!</v>
      </c>
      <c r="M1104" s="156"/>
      <c r="N1104" s="156" t="e">
        <f t="shared" si="554"/>
        <v>#REF!</v>
      </c>
    </row>
    <row r="1105" spans="1:14" ht="12.75" hidden="1" customHeight="1" x14ac:dyDescent="0.2">
      <c r="A1105" s="158" t="s">
        <v>313</v>
      </c>
      <c r="B1105" s="151" t="s">
        <v>57</v>
      </c>
      <c r="C1105" s="151" t="s">
        <v>185</v>
      </c>
      <c r="D1105" s="151" t="s">
        <v>202</v>
      </c>
      <c r="E1105" s="159" t="s">
        <v>314</v>
      </c>
      <c r="F1105" s="151"/>
      <c r="G1105" s="155"/>
      <c r="H1105" s="155"/>
      <c r="I1105" s="156" t="e">
        <f>#REF!+G1105</f>
        <v>#REF!</v>
      </c>
      <c r="J1105" s="156" t="e">
        <f t="shared" ref="J1105:J1139" si="555">H1105+I1105</f>
        <v>#REF!</v>
      </c>
      <c r="K1105" s="156" t="e">
        <f t="shared" si="553"/>
        <v>#REF!</v>
      </c>
      <c r="L1105" s="156" t="e">
        <f t="shared" si="553"/>
        <v>#REF!</v>
      </c>
      <c r="M1105" s="156"/>
      <c r="N1105" s="156" t="e">
        <f t="shared" ref="N1105:N1138" si="556">J1105+K1105</f>
        <v>#REF!</v>
      </c>
    </row>
    <row r="1106" spans="1:14" ht="12.75" hidden="1" customHeight="1" x14ac:dyDescent="0.2">
      <c r="A1106" s="158" t="s">
        <v>300</v>
      </c>
      <c r="B1106" s="151" t="s">
        <v>57</v>
      </c>
      <c r="C1106" s="151" t="s">
        <v>185</v>
      </c>
      <c r="D1106" s="151" t="s">
        <v>202</v>
      </c>
      <c r="E1106" s="159" t="s">
        <v>314</v>
      </c>
      <c r="F1106" s="151" t="s">
        <v>301</v>
      </c>
      <c r="G1106" s="155"/>
      <c r="H1106" s="155"/>
      <c r="I1106" s="156" t="e">
        <f>#REF!+G1106</f>
        <v>#REF!</v>
      </c>
      <c r="J1106" s="156" t="e">
        <f t="shared" si="555"/>
        <v>#REF!</v>
      </c>
      <c r="K1106" s="156" t="e">
        <f t="shared" si="553"/>
        <v>#REF!</v>
      </c>
      <c r="L1106" s="156" t="e">
        <f t="shared" si="553"/>
        <v>#REF!</v>
      </c>
      <c r="M1106" s="156"/>
      <c r="N1106" s="156" t="e">
        <f t="shared" si="556"/>
        <v>#REF!</v>
      </c>
    </row>
    <row r="1107" spans="1:14" ht="12.75" hidden="1" customHeight="1" x14ac:dyDescent="0.2">
      <c r="A1107" s="158" t="s">
        <v>282</v>
      </c>
      <c r="B1107" s="151" t="s">
        <v>57</v>
      </c>
      <c r="C1107" s="151" t="s">
        <v>185</v>
      </c>
      <c r="D1107" s="151" t="s">
        <v>202</v>
      </c>
      <c r="E1107" s="159" t="s">
        <v>314</v>
      </c>
      <c r="F1107" s="151" t="s">
        <v>283</v>
      </c>
      <c r="G1107" s="155"/>
      <c r="H1107" s="155"/>
      <c r="I1107" s="156" t="e">
        <f>#REF!+G1107</f>
        <v>#REF!</v>
      </c>
      <c r="J1107" s="156" t="e">
        <f t="shared" si="555"/>
        <v>#REF!</v>
      </c>
      <c r="K1107" s="156" t="e">
        <f t="shared" ref="K1107:L1130" si="557">H1107+I1107</f>
        <v>#REF!</v>
      </c>
      <c r="L1107" s="156" t="e">
        <f t="shared" si="557"/>
        <v>#REF!</v>
      </c>
      <c r="M1107" s="156"/>
      <c r="N1107" s="156" t="e">
        <f t="shared" si="556"/>
        <v>#REF!</v>
      </c>
    </row>
    <row r="1108" spans="1:14" ht="34.5" hidden="1" customHeight="1" x14ac:dyDescent="0.2">
      <c r="A1108" s="294" t="s">
        <v>58</v>
      </c>
      <c r="B1108" s="295"/>
      <c r="C1108" s="295"/>
      <c r="D1108" s="295"/>
      <c r="E1108" s="295"/>
      <c r="F1108" s="151"/>
      <c r="G1108" s="155"/>
      <c r="H1108" s="155"/>
      <c r="I1108" s="156" t="e">
        <f>#REF!+G1108</f>
        <v>#REF!</v>
      </c>
      <c r="J1108" s="156" t="e">
        <f t="shared" si="555"/>
        <v>#REF!</v>
      </c>
      <c r="K1108" s="156" t="e">
        <f t="shared" si="557"/>
        <v>#REF!</v>
      </c>
      <c r="L1108" s="156" t="e">
        <f t="shared" si="557"/>
        <v>#REF!</v>
      </c>
      <c r="M1108" s="156"/>
      <c r="N1108" s="156" t="e">
        <f t="shared" si="556"/>
        <v>#REF!</v>
      </c>
    </row>
    <row r="1109" spans="1:14" ht="12.75" hidden="1" customHeight="1" x14ac:dyDescent="0.2">
      <c r="A1109" s="235" t="s">
        <v>286</v>
      </c>
      <c r="B1109" s="148">
        <v>815</v>
      </c>
      <c r="C1109" s="149" t="s">
        <v>191</v>
      </c>
      <c r="D1109" s="149"/>
      <c r="E1109" s="149"/>
      <c r="F1109" s="149"/>
      <c r="G1109" s="155"/>
      <c r="H1109" s="155"/>
      <c r="I1109" s="156" t="e">
        <f>#REF!+G1109</f>
        <v>#REF!</v>
      </c>
      <c r="J1109" s="156" t="e">
        <f t="shared" si="555"/>
        <v>#REF!</v>
      </c>
      <c r="K1109" s="156" t="e">
        <f t="shared" si="557"/>
        <v>#REF!</v>
      </c>
      <c r="L1109" s="156" t="e">
        <f t="shared" si="557"/>
        <v>#REF!</v>
      </c>
      <c r="M1109" s="156"/>
      <c r="N1109" s="156" t="e">
        <f t="shared" si="556"/>
        <v>#REF!</v>
      </c>
    </row>
    <row r="1110" spans="1:14" ht="12.75" hidden="1" customHeight="1" x14ac:dyDescent="0.2">
      <c r="A1110" s="235" t="s">
        <v>209</v>
      </c>
      <c r="B1110" s="148">
        <v>815</v>
      </c>
      <c r="C1110" s="149" t="s">
        <v>191</v>
      </c>
      <c r="D1110" s="149" t="s">
        <v>193</v>
      </c>
      <c r="E1110" s="149"/>
      <c r="F1110" s="149"/>
      <c r="G1110" s="155"/>
      <c r="H1110" s="155"/>
      <c r="I1110" s="156" t="e">
        <f>#REF!+G1110</f>
        <v>#REF!</v>
      </c>
      <c r="J1110" s="156" t="e">
        <f t="shared" si="555"/>
        <v>#REF!</v>
      </c>
      <c r="K1110" s="156" t="e">
        <f t="shared" si="557"/>
        <v>#REF!</v>
      </c>
      <c r="L1110" s="156" t="e">
        <f t="shared" si="557"/>
        <v>#REF!</v>
      </c>
      <c r="M1110" s="156"/>
      <c r="N1110" s="156" t="e">
        <f t="shared" si="556"/>
        <v>#REF!</v>
      </c>
    </row>
    <row r="1111" spans="1:14" ht="38.25" hidden="1" customHeight="1" x14ac:dyDescent="0.2">
      <c r="A1111" s="158" t="s">
        <v>123</v>
      </c>
      <c r="B1111" s="170">
        <v>815</v>
      </c>
      <c r="C1111" s="151" t="s">
        <v>191</v>
      </c>
      <c r="D1111" s="151" t="s">
        <v>193</v>
      </c>
      <c r="E1111" s="151" t="s">
        <v>312</v>
      </c>
      <c r="F1111" s="149"/>
      <c r="G1111" s="155"/>
      <c r="H1111" s="155"/>
      <c r="I1111" s="156" t="e">
        <f>#REF!+G1111</f>
        <v>#REF!</v>
      </c>
      <c r="J1111" s="156" t="e">
        <f t="shared" si="555"/>
        <v>#REF!</v>
      </c>
      <c r="K1111" s="156" t="e">
        <f t="shared" si="557"/>
        <v>#REF!</v>
      </c>
      <c r="L1111" s="156" t="e">
        <f t="shared" si="557"/>
        <v>#REF!</v>
      </c>
      <c r="M1111" s="156"/>
      <c r="N1111" s="156" t="e">
        <f t="shared" si="556"/>
        <v>#REF!</v>
      </c>
    </row>
    <row r="1112" spans="1:14" ht="12.75" hidden="1" customHeight="1" x14ac:dyDescent="0.2">
      <c r="A1112" s="158" t="s">
        <v>313</v>
      </c>
      <c r="B1112" s="170">
        <v>815</v>
      </c>
      <c r="C1112" s="151" t="s">
        <v>191</v>
      </c>
      <c r="D1112" s="151" t="s">
        <v>193</v>
      </c>
      <c r="E1112" s="151" t="s">
        <v>314</v>
      </c>
      <c r="F1112" s="151"/>
      <c r="G1112" s="155"/>
      <c r="H1112" s="155"/>
      <c r="I1112" s="156" t="e">
        <f>#REF!+G1112</f>
        <v>#REF!</v>
      </c>
      <c r="J1112" s="156" t="e">
        <f t="shared" si="555"/>
        <v>#REF!</v>
      </c>
      <c r="K1112" s="156" t="e">
        <f t="shared" si="557"/>
        <v>#REF!</v>
      </c>
      <c r="L1112" s="156" t="e">
        <f t="shared" si="557"/>
        <v>#REF!</v>
      </c>
      <c r="M1112" s="156"/>
      <c r="N1112" s="156" t="e">
        <f t="shared" si="556"/>
        <v>#REF!</v>
      </c>
    </row>
    <row r="1113" spans="1:14" ht="12.75" hidden="1" customHeight="1" x14ac:dyDescent="0.2">
      <c r="A1113" s="158" t="s">
        <v>300</v>
      </c>
      <c r="B1113" s="170">
        <v>815</v>
      </c>
      <c r="C1113" s="151" t="s">
        <v>191</v>
      </c>
      <c r="D1113" s="151" t="s">
        <v>193</v>
      </c>
      <c r="E1113" s="151" t="s">
        <v>314</v>
      </c>
      <c r="F1113" s="151" t="s">
        <v>301</v>
      </c>
      <c r="G1113" s="155"/>
      <c r="H1113" s="155"/>
      <c r="I1113" s="156" t="e">
        <f>#REF!+G1113</f>
        <v>#REF!</v>
      </c>
      <c r="J1113" s="156" t="e">
        <f t="shared" si="555"/>
        <v>#REF!</v>
      </c>
      <c r="K1113" s="156" t="e">
        <f t="shared" si="557"/>
        <v>#REF!</v>
      </c>
      <c r="L1113" s="156" t="e">
        <f t="shared" si="557"/>
        <v>#REF!</v>
      </c>
      <c r="M1113" s="156"/>
      <c r="N1113" s="156" t="e">
        <f t="shared" si="556"/>
        <v>#REF!</v>
      </c>
    </row>
    <row r="1114" spans="1:14" ht="25.5" hidden="1" customHeight="1" x14ac:dyDescent="0.2">
      <c r="A1114" s="158" t="s">
        <v>59</v>
      </c>
      <c r="B1114" s="170">
        <v>815</v>
      </c>
      <c r="C1114" s="151" t="s">
        <v>191</v>
      </c>
      <c r="D1114" s="151" t="s">
        <v>193</v>
      </c>
      <c r="E1114" s="151" t="s">
        <v>60</v>
      </c>
      <c r="F1114" s="151"/>
      <c r="G1114" s="155"/>
      <c r="H1114" s="155"/>
      <c r="I1114" s="156" t="e">
        <f>#REF!+G1114</f>
        <v>#REF!</v>
      </c>
      <c r="J1114" s="156" t="e">
        <f t="shared" si="555"/>
        <v>#REF!</v>
      </c>
      <c r="K1114" s="156" t="e">
        <f t="shared" si="557"/>
        <v>#REF!</v>
      </c>
      <c r="L1114" s="156" t="e">
        <f t="shared" si="557"/>
        <v>#REF!</v>
      </c>
      <c r="M1114" s="156"/>
      <c r="N1114" s="156" t="e">
        <f t="shared" si="556"/>
        <v>#REF!</v>
      </c>
    </row>
    <row r="1115" spans="1:14" ht="12.75" hidden="1" customHeight="1" x14ac:dyDescent="0.2">
      <c r="A1115" s="158" t="s">
        <v>300</v>
      </c>
      <c r="B1115" s="170">
        <v>815</v>
      </c>
      <c r="C1115" s="151" t="s">
        <v>191</v>
      </c>
      <c r="D1115" s="151" t="s">
        <v>193</v>
      </c>
      <c r="E1115" s="151" t="s">
        <v>60</v>
      </c>
      <c r="F1115" s="151" t="s">
        <v>301</v>
      </c>
      <c r="G1115" s="155"/>
      <c r="H1115" s="155"/>
      <c r="I1115" s="156" t="e">
        <f>#REF!+G1115</f>
        <v>#REF!</v>
      </c>
      <c r="J1115" s="156" t="e">
        <f t="shared" si="555"/>
        <v>#REF!</v>
      </c>
      <c r="K1115" s="156" t="e">
        <f t="shared" si="557"/>
        <v>#REF!</v>
      </c>
      <c r="L1115" s="156" t="e">
        <f t="shared" si="557"/>
        <v>#REF!</v>
      </c>
      <c r="M1115" s="156"/>
      <c r="N1115" s="156" t="e">
        <f t="shared" si="556"/>
        <v>#REF!</v>
      </c>
    </row>
    <row r="1116" spans="1:14" ht="12.75" hidden="1" customHeight="1" x14ac:dyDescent="0.2">
      <c r="A1116" s="235" t="s">
        <v>25</v>
      </c>
      <c r="B1116" s="148">
        <v>815</v>
      </c>
      <c r="C1116" s="149" t="s">
        <v>195</v>
      </c>
      <c r="D1116" s="149"/>
      <c r="E1116" s="151"/>
      <c r="F1116" s="151"/>
      <c r="G1116" s="155"/>
      <c r="H1116" s="155"/>
      <c r="I1116" s="156" t="e">
        <f>#REF!+G1116</f>
        <v>#REF!</v>
      </c>
      <c r="J1116" s="156" t="e">
        <f t="shared" si="555"/>
        <v>#REF!</v>
      </c>
      <c r="K1116" s="156" t="e">
        <f t="shared" si="557"/>
        <v>#REF!</v>
      </c>
      <c r="L1116" s="156" t="e">
        <f t="shared" si="557"/>
        <v>#REF!</v>
      </c>
      <c r="M1116" s="156"/>
      <c r="N1116" s="156" t="e">
        <f t="shared" si="556"/>
        <v>#REF!</v>
      </c>
    </row>
    <row r="1117" spans="1:14" ht="25.5" hidden="1" customHeight="1" x14ac:dyDescent="0.2">
      <c r="A1117" s="235" t="s">
        <v>26</v>
      </c>
      <c r="B1117" s="148">
        <v>815</v>
      </c>
      <c r="C1117" s="149" t="s">
        <v>195</v>
      </c>
      <c r="D1117" s="149" t="s">
        <v>189</v>
      </c>
      <c r="E1117" s="151"/>
      <c r="F1117" s="151"/>
      <c r="G1117" s="155"/>
      <c r="H1117" s="155"/>
      <c r="I1117" s="156" t="e">
        <f>#REF!+G1117</f>
        <v>#REF!</v>
      </c>
      <c r="J1117" s="156" t="e">
        <f t="shared" si="555"/>
        <v>#REF!</v>
      </c>
      <c r="K1117" s="156" t="e">
        <f t="shared" si="557"/>
        <v>#REF!</v>
      </c>
      <c r="L1117" s="156" t="e">
        <f t="shared" si="557"/>
        <v>#REF!</v>
      </c>
      <c r="M1117" s="156"/>
      <c r="N1117" s="156" t="e">
        <f t="shared" si="556"/>
        <v>#REF!</v>
      </c>
    </row>
    <row r="1118" spans="1:14" ht="12.75" hidden="1" customHeight="1" x14ac:dyDescent="0.2">
      <c r="A1118" s="235" t="s">
        <v>140</v>
      </c>
      <c r="B1118" s="148">
        <v>815</v>
      </c>
      <c r="C1118" s="149" t="s">
        <v>195</v>
      </c>
      <c r="D1118" s="149" t="s">
        <v>189</v>
      </c>
      <c r="E1118" s="151" t="s">
        <v>310</v>
      </c>
      <c r="F1118" s="151"/>
      <c r="G1118" s="155"/>
      <c r="H1118" s="155"/>
      <c r="I1118" s="156" t="e">
        <f>#REF!+G1118</f>
        <v>#REF!</v>
      </c>
      <c r="J1118" s="156" t="e">
        <f t="shared" si="555"/>
        <v>#REF!</v>
      </c>
      <c r="K1118" s="156" t="e">
        <f t="shared" si="557"/>
        <v>#REF!</v>
      </c>
      <c r="L1118" s="156" t="e">
        <f t="shared" si="557"/>
        <v>#REF!</v>
      </c>
      <c r="M1118" s="156"/>
      <c r="N1118" s="156" t="e">
        <f t="shared" si="556"/>
        <v>#REF!</v>
      </c>
    </row>
    <row r="1119" spans="1:14" ht="51" hidden="1" customHeight="1" x14ac:dyDescent="0.2">
      <c r="A1119" s="158" t="s">
        <v>246</v>
      </c>
      <c r="B1119" s="170">
        <v>815</v>
      </c>
      <c r="C1119" s="151" t="s">
        <v>195</v>
      </c>
      <c r="D1119" s="151" t="s">
        <v>189</v>
      </c>
      <c r="E1119" s="151" t="s">
        <v>247</v>
      </c>
      <c r="F1119" s="149"/>
      <c r="G1119" s="155"/>
      <c r="H1119" s="155"/>
      <c r="I1119" s="156" t="e">
        <f>#REF!+G1119</f>
        <v>#REF!</v>
      </c>
      <c r="J1119" s="156" t="e">
        <f t="shared" si="555"/>
        <v>#REF!</v>
      </c>
      <c r="K1119" s="156" t="e">
        <f t="shared" si="557"/>
        <v>#REF!</v>
      </c>
      <c r="L1119" s="156" t="e">
        <f t="shared" si="557"/>
        <v>#REF!</v>
      </c>
      <c r="M1119" s="156"/>
      <c r="N1119" s="156" t="e">
        <f t="shared" si="556"/>
        <v>#REF!</v>
      </c>
    </row>
    <row r="1120" spans="1:14" ht="12.75" hidden="1" customHeight="1" x14ac:dyDescent="0.2">
      <c r="A1120" s="158" t="s">
        <v>300</v>
      </c>
      <c r="B1120" s="170">
        <v>815</v>
      </c>
      <c r="C1120" s="151" t="s">
        <v>195</v>
      </c>
      <c r="D1120" s="151" t="s">
        <v>189</v>
      </c>
      <c r="E1120" s="151" t="s">
        <v>247</v>
      </c>
      <c r="F1120" s="151" t="s">
        <v>301</v>
      </c>
      <c r="G1120" s="155"/>
      <c r="H1120" s="155"/>
      <c r="I1120" s="156" t="e">
        <f>#REF!+G1120</f>
        <v>#REF!</v>
      </c>
      <c r="J1120" s="156" t="e">
        <f t="shared" si="555"/>
        <v>#REF!</v>
      </c>
      <c r="K1120" s="156" t="e">
        <f t="shared" si="557"/>
        <v>#REF!</v>
      </c>
      <c r="L1120" s="156" t="e">
        <f t="shared" si="557"/>
        <v>#REF!</v>
      </c>
      <c r="M1120" s="156"/>
      <c r="N1120" s="156" t="e">
        <f t="shared" si="556"/>
        <v>#REF!</v>
      </c>
    </row>
    <row r="1121" spans="1:14" ht="25.5" hidden="1" customHeight="1" x14ac:dyDescent="0.2">
      <c r="A1121" s="158" t="s">
        <v>248</v>
      </c>
      <c r="B1121" s="170">
        <v>815</v>
      </c>
      <c r="C1121" s="151" t="s">
        <v>195</v>
      </c>
      <c r="D1121" s="151" t="s">
        <v>189</v>
      </c>
      <c r="E1121" s="151" t="s">
        <v>249</v>
      </c>
      <c r="F1121" s="149"/>
      <c r="G1121" s="155"/>
      <c r="H1121" s="155"/>
      <c r="I1121" s="156" t="e">
        <f>#REF!+G1121</f>
        <v>#REF!</v>
      </c>
      <c r="J1121" s="156" t="e">
        <f t="shared" si="555"/>
        <v>#REF!</v>
      </c>
      <c r="K1121" s="156" t="e">
        <f t="shared" si="557"/>
        <v>#REF!</v>
      </c>
      <c r="L1121" s="156" t="e">
        <f t="shared" si="557"/>
        <v>#REF!</v>
      </c>
      <c r="M1121" s="156"/>
      <c r="N1121" s="156" t="e">
        <f t="shared" si="556"/>
        <v>#REF!</v>
      </c>
    </row>
    <row r="1122" spans="1:14" ht="12.75" hidden="1" customHeight="1" x14ac:dyDescent="0.2">
      <c r="A1122" s="158" t="s">
        <v>300</v>
      </c>
      <c r="B1122" s="170">
        <v>815</v>
      </c>
      <c r="C1122" s="151" t="s">
        <v>195</v>
      </c>
      <c r="D1122" s="151" t="s">
        <v>189</v>
      </c>
      <c r="E1122" s="151" t="s">
        <v>249</v>
      </c>
      <c r="F1122" s="151" t="s">
        <v>301</v>
      </c>
      <c r="G1122" s="155"/>
      <c r="H1122" s="155"/>
      <c r="I1122" s="156" t="e">
        <f>#REF!+G1122</f>
        <v>#REF!</v>
      </c>
      <c r="J1122" s="156" t="e">
        <f t="shared" si="555"/>
        <v>#REF!</v>
      </c>
      <c r="K1122" s="156" t="e">
        <f t="shared" si="557"/>
        <v>#REF!</v>
      </c>
      <c r="L1122" s="156" t="e">
        <f t="shared" si="557"/>
        <v>#REF!</v>
      </c>
      <c r="M1122" s="156"/>
      <c r="N1122" s="156" t="e">
        <f t="shared" si="556"/>
        <v>#REF!</v>
      </c>
    </row>
    <row r="1123" spans="1:14" ht="38.25" hidden="1" customHeight="1" x14ac:dyDescent="0.2">
      <c r="A1123" s="158" t="s">
        <v>250</v>
      </c>
      <c r="B1123" s="170">
        <v>815</v>
      </c>
      <c r="C1123" s="151" t="s">
        <v>195</v>
      </c>
      <c r="D1123" s="151" t="s">
        <v>189</v>
      </c>
      <c r="E1123" s="151" t="s">
        <v>251</v>
      </c>
      <c r="F1123" s="151"/>
      <c r="G1123" s="155"/>
      <c r="H1123" s="155"/>
      <c r="I1123" s="156" t="e">
        <f>#REF!+G1123</f>
        <v>#REF!</v>
      </c>
      <c r="J1123" s="156" t="e">
        <f t="shared" si="555"/>
        <v>#REF!</v>
      </c>
      <c r="K1123" s="156" t="e">
        <f t="shared" si="557"/>
        <v>#REF!</v>
      </c>
      <c r="L1123" s="156" t="e">
        <f t="shared" si="557"/>
        <v>#REF!</v>
      </c>
      <c r="M1123" s="156"/>
      <c r="N1123" s="156" t="e">
        <f t="shared" si="556"/>
        <v>#REF!</v>
      </c>
    </row>
    <row r="1124" spans="1:14" ht="12.75" hidden="1" customHeight="1" x14ac:dyDescent="0.2">
      <c r="A1124" s="158" t="s">
        <v>300</v>
      </c>
      <c r="B1124" s="170">
        <v>815</v>
      </c>
      <c r="C1124" s="151" t="s">
        <v>195</v>
      </c>
      <c r="D1124" s="151" t="s">
        <v>189</v>
      </c>
      <c r="E1124" s="151" t="s">
        <v>251</v>
      </c>
      <c r="F1124" s="151" t="s">
        <v>301</v>
      </c>
      <c r="G1124" s="155"/>
      <c r="H1124" s="155"/>
      <c r="I1124" s="156" t="e">
        <f>#REF!+G1124</f>
        <v>#REF!</v>
      </c>
      <c r="J1124" s="156" t="e">
        <f t="shared" si="555"/>
        <v>#REF!</v>
      </c>
      <c r="K1124" s="156" t="e">
        <f t="shared" si="557"/>
        <v>#REF!</v>
      </c>
      <c r="L1124" s="156" t="e">
        <f t="shared" si="557"/>
        <v>#REF!</v>
      </c>
      <c r="M1124" s="156"/>
      <c r="N1124" s="156" t="e">
        <f t="shared" si="556"/>
        <v>#REF!</v>
      </c>
    </row>
    <row r="1125" spans="1:14" ht="12.75" hidden="1" customHeight="1" x14ac:dyDescent="0.2">
      <c r="A1125" s="158" t="s">
        <v>95</v>
      </c>
      <c r="B1125" s="170">
        <v>801</v>
      </c>
      <c r="C1125" s="151" t="s">
        <v>200</v>
      </c>
      <c r="D1125" s="151" t="s">
        <v>187</v>
      </c>
      <c r="E1125" s="151" t="s">
        <v>5</v>
      </c>
      <c r="F1125" s="151" t="s">
        <v>96</v>
      </c>
      <c r="G1125" s="155"/>
      <c r="H1125" s="155"/>
      <c r="I1125" s="156" t="e">
        <f>#REF!+G1125</f>
        <v>#REF!</v>
      </c>
      <c r="J1125" s="156" t="e">
        <f t="shared" si="555"/>
        <v>#REF!</v>
      </c>
      <c r="K1125" s="156" t="e">
        <f t="shared" si="557"/>
        <v>#REF!</v>
      </c>
      <c r="L1125" s="156" t="e">
        <f t="shared" si="557"/>
        <v>#REF!</v>
      </c>
      <c r="M1125" s="156"/>
      <c r="N1125" s="156" t="e">
        <f t="shared" si="556"/>
        <v>#REF!</v>
      </c>
    </row>
    <row r="1126" spans="1:14" ht="12.75" hidden="1" customHeight="1" x14ac:dyDescent="0.2">
      <c r="A1126" s="158" t="s">
        <v>97</v>
      </c>
      <c r="B1126" s="170">
        <v>801</v>
      </c>
      <c r="C1126" s="151" t="s">
        <v>200</v>
      </c>
      <c r="D1126" s="151" t="s">
        <v>187</v>
      </c>
      <c r="E1126" s="151" t="s">
        <v>5</v>
      </c>
      <c r="F1126" s="151" t="s">
        <v>98</v>
      </c>
      <c r="G1126" s="155"/>
      <c r="H1126" s="155"/>
      <c r="I1126" s="156" t="e">
        <f>#REF!+G1126</f>
        <v>#REF!</v>
      </c>
      <c r="J1126" s="156" t="e">
        <f t="shared" si="555"/>
        <v>#REF!</v>
      </c>
      <c r="K1126" s="156" t="e">
        <f t="shared" si="557"/>
        <v>#REF!</v>
      </c>
      <c r="L1126" s="156" t="e">
        <f t="shared" si="557"/>
        <v>#REF!</v>
      </c>
      <c r="M1126" s="156"/>
      <c r="N1126" s="156" t="e">
        <f t="shared" si="556"/>
        <v>#REF!</v>
      </c>
    </row>
    <row r="1127" spans="1:14" ht="25.5" hidden="1" customHeight="1" x14ac:dyDescent="0.2">
      <c r="A1127" s="158" t="s">
        <v>99</v>
      </c>
      <c r="B1127" s="170">
        <v>801</v>
      </c>
      <c r="C1127" s="151" t="s">
        <v>200</v>
      </c>
      <c r="D1127" s="151" t="s">
        <v>187</v>
      </c>
      <c r="E1127" s="151" t="s">
        <v>5</v>
      </c>
      <c r="F1127" s="151" t="s">
        <v>100</v>
      </c>
      <c r="G1127" s="155"/>
      <c r="H1127" s="155"/>
      <c r="I1127" s="156" t="e">
        <f>#REF!+G1127</f>
        <v>#REF!</v>
      </c>
      <c r="J1127" s="156" t="e">
        <f t="shared" si="555"/>
        <v>#REF!</v>
      </c>
      <c r="K1127" s="156" t="e">
        <f t="shared" si="557"/>
        <v>#REF!</v>
      </c>
      <c r="L1127" s="156" t="e">
        <f t="shared" si="557"/>
        <v>#REF!</v>
      </c>
      <c r="M1127" s="156"/>
      <c r="N1127" s="156" t="e">
        <f t="shared" si="556"/>
        <v>#REF!</v>
      </c>
    </row>
    <row r="1128" spans="1:14" ht="25.5" hidden="1" customHeight="1" x14ac:dyDescent="0.2">
      <c r="A1128" s="158" t="s">
        <v>101</v>
      </c>
      <c r="B1128" s="170">
        <v>801</v>
      </c>
      <c r="C1128" s="151" t="s">
        <v>200</v>
      </c>
      <c r="D1128" s="151" t="s">
        <v>187</v>
      </c>
      <c r="E1128" s="151" t="s">
        <v>5</v>
      </c>
      <c r="F1128" s="151" t="s">
        <v>102</v>
      </c>
      <c r="G1128" s="155"/>
      <c r="H1128" s="155"/>
      <c r="I1128" s="156" t="e">
        <f>#REF!+G1128</f>
        <v>#REF!</v>
      </c>
      <c r="J1128" s="156" t="e">
        <f t="shared" si="555"/>
        <v>#REF!</v>
      </c>
      <c r="K1128" s="156" t="e">
        <f t="shared" si="557"/>
        <v>#REF!</v>
      </c>
      <c r="L1128" s="156" t="e">
        <f t="shared" si="557"/>
        <v>#REF!</v>
      </c>
      <c r="M1128" s="156"/>
      <c r="N1128" s="156" t="e">
        <f t="shared" si="556"/>
        <v>#REF!</v>
      </c>
    </row>
    <row r="1129" spans="1:14" ht="25.5" hidden="1" customHeight="1" x14ac:dyDescent="0.2">
      <c r="A1129" s="158" t="s">
        <v>93</v>
      </c>
      <c r="B1129" s="170">
        <v>801</v>
      </c>
      <c r="C1129" s="151" t="s">
        <v>200</v>
      </c>
      <c r="D1129" s="151" t="s">
        <v>187</v>
      </c>
      <c r="E1129" s="151" t="s">
        <v>5</v>
      </c>
      <c r="F1129" s="151" t="s">
        <v>94</v>
      </c>
      <c r="G1129" s="155"/>
      <c r="H1129" s="155"/>
      <c r="I1129" s="156" t="e">
        <f>#REF!+G1129</f>
        <v>#REF!</v>
      </c>
      <c r="J1129" s="156" t="e">
        <f t="shared" si="555"/>
        <v>#REF!</v>
      </c>
      <c r="K1129" s="156" t="e">
        <f t="shared" si="557"/>
        <v>#REF!</v>
      </c>
      <c r="L1129" s="156" t="e">
        <f t="shared" si="557"/>
        <v>#REF!</v>
      </c>
      <c r="M1129" s="156"/>
      <c r="N1129" s="156" t="e">
        <f t="shared" si="556"/>
        <v>#REF!</v>
      </c>
    </row>
    <row r="1130" spans="1:14" ht="30" hidden="1" x14ac:dyDescent="0.2">
      <c r="A1130" s="158" t="s">
        <v>76</v>
      </c>
      <c r="B1130" s="170">
        <v>801</v>
      </c>
      <c r="C1130" s="151" t="s">
        <v>200</v>
      </c>
      <c r="D1130" s="151" t="s">
        <v>187</v>
      </c>
      <c r="E1130" s="151" t="s">
        <v>5</v>
      </c>
      <c r="F1130" s="151" t="s">
        <v>77</v>
      </c>
      <c r="G1130" s="155"/>
      <c r="H1130" s="155"/>
      <c r="I1130" s="156" t="e">
        <f>#REF!+G1130</f>
        <v>#REF!</v>
      </c>
      <c r="J1130" s="156" t="e">
        <f t="shared" si="555"/>
        <v>#REF!</v>
      </c>
      <c r="K1130" s="156" t="e">
        <f t="shared" si="557"/>
        <v>#REF!</v>
      </c>
      <c r="L1130" s="156" t="e">
        <f t="shared" si="557"/>
        <v>#REF!</v>
      </c>
      <c r="M1130" s="156"/>
      <c r="N1130" s="156" t="e">
        <f t="shared" si="556"/>
        <v>#REF!</v>
      </c>
    </row>
    <row r="1131" spans="1:14" ht="12.75" hidden="1" customHeight="1" x14ac:dyDescent="0.2">
      <c r="A1131" s="158" t="s">
        <v>78</v>
      </c>
      <c r="B1131" s="170">
        <v>801</v>
      </c>
      <c r="C1131" s="151" t="s">
        <v>200</v>
      </c>
      <c r="D1131" s="151" t="s">
        <v>187</v>
      </c>
      <c r="E1131" s="151" t="s">
        <v>5</v>
      </c>
      <c r="F1131" s="151" t="s">
        <v>79</v>
      </c>
      <c r="G1131" s="155"/>
      <c r="H1131" s="155"/>
      <c r="I1131" s="156" t="e">
        <f>#REF!+G1131</f>
        <v>#REF!</v>
      </c>
      <c r="J1131" s="156" t="e">
        <f t="shared" si="555"/>
        <v>#REF!</v>
      </c>
      <c r="K1131" s="156" t="e">
        <f>#REF!+I1131</f>
        <v>#REF!</v>
      </c>
      <c r="L1131" s="156" t="e">
        <f t="shared" ref="L1131:L1138" si="558">I1131+J1131</f>
        <v>#REF!</v>
      </c>
      <c r="M1131" s="156"/>
      <c r="N1131" s="156" t="e">
        <f t="shared" si="556"/>
        <v>#REF!</v>
      </c>
    </row>
    <row r="1132" spans="1:14" ht="12.75" hidden="1" customHeight="1" x14ac:dyDescent="0.2">
      <c r="A1132" s="158" t="s">
        <v>103</v>
      </c>
      <c r="B1132" s="170">
        <v>801</v>
      </c>
      <c r="C1132" s="151" t="s">
        <v>200</v>
      </c>
      <c r="D1132" s="151" t="s">
        <v>187</v>
      </c>
      <c r="E1132" s="151" t="s">
        <v>5</v>
      </c>
      <c r="F1132" s="151" t="s">
        <v>104</v>
      </c>
      <c r="G1132" s="155"/>
      <c r="H1132" s="155"/>
      <c r="I1132" s="156" t="e">
        <f>#REF!+G1132</f>
        <v>#REF!</v>
      </c>
      <c r="J1132" s="156" t="e">
        <f t="shared" si="555"/>
        <v>#REF!</v>
      </c>
      <c r="K1132" s="156" t="e">
        <f>#REF!+I1132</f>
        <v>#REF!</v>
      </c>
      <c r="L1132" s="156" t="e">
        <f t="shared" si="558"/>
        <v>#REF!</v>
      </c>
      <c r="M1132" s="156"/>
      <c r="N1132" s="156" t="e">
        <f t="shared" si="556"/>
        <v>#REF!</v>
      </c>
    </row>
    <row r="1133" spans="1:14" ht="12.75" hidden="1" customHeight="1" x14ac:dyDescent="0.2">
      <c r="A1133" s="158" t="s">
        <v>105</v>
      </c>
      <c r="B1133" s="170">
        <v>801</v>
      </c>
      <c r="C1133" s="151" t="s">
        <v>200</v>
      </c>
      <c r="D1133" s="151" t="s">
        <v>187</v>
      </c>
      <c r="E1133" s="151" t="s">
        <v>5</v>
      </c>
      <c r="F1133" s="151" t="s">
        <v>106</v>
      </c>
      <c r="G1133" s="155"/>
      <c r="H1133" s="155"/>
      <c r="I1133" s="156" t="e">
        <f>#REF!+G1133</f>
        <v>#REF!</v>
      </c>
      <c r="J1133" s="156" t="e">
        <f t="shared" si="555"/>
        <v>#REF!</v>
      </c>
      <c r="K1133" s="156" t="e">
        <f>#REF!+I1133</f>
        <v>#REF!</v>
      </c>
      <c r="L1133" s="156" t="e">
        <f t="shared" si="558"/>
        <v>#REF!</v>
      </c>
      <c r="M1133" s="156"/>
      <c r="N1133" s="156" t="e">
        <f t="shared" si="556"/>
        <v>#REF!</v>
      </c>
    </row>
    <row r="1134" spans="1:14" ht="12.75" hidden="1" customHeight="1" x14ac:dyDescent="0.2">
      <c r="A1134" s="297" t="s">
        <v>146</v>
      </c>
      <c r="B1134" s="295"/>
      <c r="C1134" s="295"/>
      <c r="D1134" s="295"/>
      <c r="E1134" s="295"/>
      <c r="F1134" s="295"/>
      <c r="G1134" s="155"/>
      <c r="H1134" s="155"/>
      <c r="I1134" s="156" t="e">
        <f>#REF!+G1134</f>
        <v>#REF!</v>
      </c>
      <c r="J1134" s="156" t="e">
        <f t="shared" si="555"/>
        <v>#REF!</v>
      </c>
      <c r="K1134" s="156" t="e">
        <f>#REF!+I1134</f>
        <v>#REF!</v>
      </c>
      <c r="L1134" s="156" t="e">
        <f t="shared" si="558"/>
        <v>#REF!</v>
      </c>
      <c r="M1134" s="156"/>
      <c r="N1134" s="156" t="e">
        <f t="shared" si="556"/>
        <v>#REF!</v>
      </c>
    </row>
    <row r="1135" spans="1:14" ht="15" hidden="1" x14ac:dyDescent="0.2">
      <c r="A1135" s="158" t="s">
        <v>380</v>
      </c>
      <c r="B1135" s="170">
        <v>801</v>
      </c>
      <c r="C1135" s="151" t="s">
        <v>200</v>
      </c>
      <c r="D1135" s="151" t="s">
        <v>187</v>
      </c>
      <c r="E1135" s="151" t="s">
        <v>62</v>
      </c>
      <c r="F1135" s="151"/>
      <c r="G1135" s="155"/>
      <c r="H1135" s="155"/>
      <c r="I1135" s="156" t="e">
        <f>I1138</f>
        <v>#REF!</v>
      </c>
      <c r="J1135" s="156" t="e">
        <f t="shared" si="555"/>
        <v>#REF!</v>
      </c>
      <c r="K1135" s="156" t="e">
        <f>K1138</f>
        <v>#REF!</v>
      </c>
      <c r="L1135" s="156" t="e">
        <f t="shared" si="558"/>
        <v>#REF!</v>
      </c>
      <c r="M1135" s="156"/>
      <c r="N1135" s="156" t="e">
        <f t="shared" si="556"/>
        <v>#REF!</v>
      </c>
    </row>
    <row r="1136" spans="1:14" ht="15" hidden="1" x14ac:dyDescent="0.2">
      <c r="A1136" s="158" t="s">
        <v>516</v>
      </c>
      <c r="B1136" s="170">
        <v>801</v>
      </c>
      <c r="C1136" s="151" t="s">
        <v>200</v>
      </c>
      <c r="D1136" s="151" t="s">
        <v>187</v>
      </c>
      <c r="E1136" s="151" t="s">
        <v>170</v>
      </c>
      <c r="F1136" s="151"/>
      <c r="G1136" s="155"/>
      <c r="H1136" s="155"/>
      <c r="I1136" s="156" t="e">
        <f>I1137</f>
        <v>#REF!</v>
      </c>
      <c r="J1136" s="156" t="e">
        <f t="shared" si="555"/>
        <v>#REF!</v>
      </c>
      <c r="K1136" s="156" t="e">
        <f>K1137</f>
        <v>#REF!</v>
      </c>
      <c r="L1136" s="156" t="e">
        <f t="shared" si="558"/>
        <v>#REF!</v>
      </c>
      <c r="M1136" s="156"/>
      <c r="N1136" s="156" t="e">
        <f t="shared" si="556"/>
        <v>#REF!</v>
      </c>
    </row>
    <row r="1137" spans="1:14" ht="15" hidden="1" x14ac:dyDescent="0.2">
      <c r="A1137" s="158" t="s">
        <v>93</v>
      </c>
      <c r="B1137" s="170">
        <v>801</v>
      </c>
      <c r="C1137" s="151" t="s">
        <v>200</v>
      </c>
      <c r="D1137" s="151" t="s">
        <v>187</v>
      </c>
      <c r="E1137" s="151" t="s">
        <v>170</v>
      </c>
      <c r="F1137" s="151" t="s">
        <v>94</v>
      </c>
      <c r="G1137" s="155"/>
      <c r="H1137" s="155"/>
      <c r="I1137" s="156" t="e">
        <f>#REF!+G1137</f>
        <v>#REF!</v>
      </c>
      <c r="J1137" s="156" t="e">
        <f t="shared" si="555"/>
        <v>#REF!</v>
      </c>
      <c r="K1137" s="156" t="e">
        <f>H1137+I1137</f>
        <v>#REF!</v>
      </c>
      <c r="L1137" s="156" t="e">
        <f t="shared" si="558"/>
        <v>#REF!</v>
      </c>
      <c r="M1137" s="156"/>
      <c r="N1137" s="156" t="e">
        <f t="shared" si="556"/>
        <v>#REF!</v>
      </c>
    </row>
    <row r="1138" spans="1:14" ht="21" hidden="1" customHeight="1" x14ac:dyDescent="0.2">
      <c r="A1138" s="158" t="s">
        <v>397</v>
      </c>
      <c r="B1138" s="170">
        <v>801</v>
      </c>
      <c r="C1138" s="151" t="s">
        <v>200</v>
      </c>
      <c r="D1138" s="151" t="s">
        <v>187</v>
      </c>
      <c r="E1138" s="151" t="s">
        <v>404</v>
      </c>
      <c r="F1138" s="151"/>
      <c r="G1138" s="155"/>
      <c r="H1138" s="155"/>
      <c r="I1138" s="156" t="e">
        <f>#REF!</f>
        <v>#REF!</v>
      </c>
      <c r="J1138" s="156" t="e">
        <f t="shared" si="555"/>
        <v>#REF!</v>
      </c>
      <c r="K1138" s="156" t="e">
        <f>#REF!</f>
        <v>#REF!</v>
      </c>
      <c r="L1138" s="156" t="e">
        <f t="shared" si="558"/>
        <v>#REF!</v>
      </c>
      <c r="M1138" s="156"/>
      <c r="N1138" s="156" t="e">
        <f t="shared" si="556"/>
        <v>#REF!</v>
      </c>
    </row>
    <row r="1139" spans="1:14" ht="30" customHeight="1" x14ac:dyDescent="0.2">
      <c r="A1139" s="158" t="s">
        <v>76</v>
      </c>
      <c r="B1139" s="170">
        <v>801</v>
      </c>
      <c r="C1139" s="151" t="s">
        <v>200</v>
      </c>
      <c r="D1139" s="151" t="s">
        <v>187</v>
      </c>
      <c r="E1139" s="151" t="s">
        <v>642</v>
      </c>
      <c r="F1139" s="151" t="s">
        <v>77</v>
      </c>
      <c r="G1139" s="155"/>
      <c r="H1139" s="156">
        <v>2384</v>
      </c>
      <c r="I1139" s="156">
        <v>232.27</v>
      </c>
      <c r="J1139" s="156">
        <f t="shared" si="555"/>
        <v>2616.27</v>
      </c>
      <c r="K1139" s="156">
        <v>0</v>
      </c>
      <c r="L1139" s="156">
        <v>3390</v>
      </c>
      <c r="M1139" s="156">
        <v>-560</v>
      </c>
      <c r="N1139" s="156">
        <f>L1139+M1139</f>
        <v>2830</v>
      </c>
    </row>
    <row r="1140" spans="1:14" ht="21" customHeight="1" x14ac:dyDescent="0.2">
      <c r="A1140" s="158" t="s">
        <v>78</v>
      </c>
      <c r="B1140" s="170">
        <v>801</v>
      </c>
      <c r="C1140" s="151" t="s">
        <v>200</v>
      </c>
      <c r="D1140" s="151" t="s">
        <v>187</v>
      </c>
      <c r="E1140" s="151" t="s">
        <v>682</v>
      </c>
      <c r="F1140" s="151" t="s">
        <v>79</v>
      </c>
      <c r="G1140" s="155"/>
      <c r="H1140" s="156">
        <v>0</v>
      </c>
      <c r="I1140" s="156">
        <v>120</v>
      </c>
      <c r="J1140" s="156">
        <f>H1140+I1140</f>
        <v>120</v>
      </c>
      <c r="K1140" s="156">
        <v>220</v>
      </c>
      <c r="L1140" s="156">
        <v>0</v>
      </c>
      <c r="M1140" s="156"/>
      <c r="N1140" s="156">
        <f t="shared" ref="N1140:N1141" si="559">L1140+M1140</f>
        <v>0</v>
      </c>
    </row>
    <row r="1141" spans="1:14" ht="15" x14ac:dyDescent="0.2">
      <c r="A1141" s="158" t="s">
        <v>270</v>
      </c>
      <c r="B1141" s="151"/>
      <c r="C1141" s="151" t="s">
        <v>271</v>
      </c>
      <c r="D1141" s="151" t="s">
        <v>271</v>
      </c>
      <c r="E1141" s="151" t="s">
        <v>809</v>
      </c>
      <c r="F1141" s="151" t="s">
        <v>252</v>
      </c>
      <c r="G1141" s="155"/>
      <c r="H1141" s="156">
        <v>0</v>
      </c>
      <c r="I1141" s="156">
        <v>0</v>
      </c>
      <c r="J1141" s="156">
        <v>0</v>
      </c>
      <c r="K1141" s="156">
        <v>0</v>
      </c>
      <c r="L1141" s="156">
        <v>5652</v>
      </c>
      <c r="M1141" s="156">
        <v>-5652</v>
      </c>
      <c r="N1141" s="156">
        <f t="shared" si="559"/>
        <v>0</v>
      </c>
    </row>
    <row r="1142" spans="1:14" s="15" customFormat="1" ht="15.75" x14ac:dyDescent="0.2">
      <c r="A1142" s="236" t="s">
        <v>253</v>
      </c>
      <c r="B1142" s="237"/>
      <c r="C1142" s="238"/>
      <c r="D1142" s="238"/>
      <c r="E1142" s="238"/>
      <c r="F1142" s="238"/>
      <c r="G1142" s="239"/>
      <c r="H1142" s="144" t="e">
        <f>H10+H207+H338+H490+H542</f>
        <v>#REF!</v>
      </c>
      <c r="I1142" s="144" t="e">
        <f>I10+I207+I338+I490+I542</f>
        <v>#REF!</v>
      </c>
      <c r="J1142" s="144" t="e">
        <f>J10+J207+J338+J490+J542</f>
        <v>#REF!</v>
      </c>
      <c r="K1142" s="144" t="e">
        <f>K10+K207+K338+K490+K542</f>
        <v>#REF!</v>
      </c>
      <c r="L1142" s="144">
        <f>L10+L207+L338+L490+L542+L1141</f>
        <v>434760.96000000002</v>
      </c>
      <c r="M1142" s="144">
        <f>M10+M207+M338+M490+M542+M1141</f>
        <v>75297.540000000008</v>
      </c>
      <c r="N1142" s="144">
        <f>N10+N207+N338+N490+N542+N1141</f>
        <v>510058.50000000006</v>
      </c>
    </row>
    <row r="1143" spans="1:14" ht="12.75" hidden="1" customHeight="1" x14ac:dyDescent="0.2"/>
    <row r="1144" spans="1:14" s="7" customFormat="1" ht="12.75" hidden="1" customHeight="1" x14ac:dyDescent="0.2">
      <c r="A1144" s="16"/>
      <c r="B1144" s="17"/>
      <c r="C1144" s="17"/>
      <c r="D1144" s="17"/>
      <c r="E1144" s="17"/>
      <c r="F1144" s="17"/>
      <c r="G1144" s="17"/>
      <c r="H1144" s="17"/>
      <c r="I1144" s="17"/>
      <c r="J1144" s="17"/>
    </row>
    <row r="1145" spans="1:14" s="7" customFormat="1" ht="12.75" hidden="1" customHeight="1" x14ac:dyDescent="0.2">
      <c r="A1145" s="16"/>
      <c r="B1145" s="17"/>
      <c r="C1145" s="17"/>
      <c r="D1145" s="17"/>
      <c r="E1145" s="17"/>
      <c r="F1145" s="17"/>
      <c r="G1145" s="17"/>
      <c r="H1145" s="17"/>
      <c r="I1145" s="17"/>
      <c r="J1145" s="17"/>
    </row>
    <row r="1146" spans="1:14" s="7" customFormat="1" ht="12.75" hidden="1" customHeight="1" x14ac:dyDescent="0.2">
      <c r="A1146" s="16"/>
      <c r="B1146" s="17"/>
      <c r="C1146" s="17"/>
      <c r="D1146" s="17"/>
      <c r="E1146" s="17"/>
      <c r="F1146" s="17"/>
      <c r="G1146" s="17"/>
      <c r="H1146" s="17"/>
      <c r="I1146" s="17"/>
      <c r="J1146" s="17"/>
    </row>
    <row r="1147" spans="1:14" s="8" customFormat="1" ht="12.75" hidden="1" customHeight="1" x14ac:dyDescent="0.2">
      <c r="A1147" s="18"/>
      <c r="B1147" s="19"/>
      <c r="C1147" s="19"/>
      <c r="D1147" s="19"/>
      <c r="E1147" s="19"/>
      <c r="F1147" s="19"/>
      <c r="G1147" s="19"/>
      <c r="H1147" s="19"/>
      <c r="I1147" s="19"/>
      <c r="J1147" s="19"/>
      <c r="K1147" s="180"/>
      <c r="L1147" s="180"/>
      <c r="M1147" s="180"/>
      <c r="N1147" s="180"/>
    </row>
    <row r="1148" spans="1:14" s="8" customFormat="1" ht="12.75" hidden="1" customHeight="1" x14ac:dyDescent="0.2">
      <c r="A1148" s="18"/>
      <c r="B1148" s="296"/>
      <c r="C1148" s="20"/>
      <c r="D1148" s="20"/>
      <c r="E1148" s="20"/>
      <c r="F1148" s="20"/>
      <c r="G1148" s="19"/>
      <c r="H1148" s="19"/>
      <c r="I1148" s="19"/>
      <c r="J1148" s="19"/>
      <c r="K1148" s="180"/>
      <c r="L1148" s="180"/>
      <c r="M1148" s="180"/>
      <c r="N1148" s="180"/>
    </row>
    <row r="1149" spans="1:14" s="8" customFormat="1" ht="12.75" hidden="1" customHeight="1" x14ac:dyDescent="0.2">
      <c r="A1149" s="18"/>
      <c r="B1149" s="296"/>
      <c r="C1149" s="20"/>
      <c r="D1149" s="20"/>
      <c r="E1149" s="20"/>
      <c r="F1149" s="20"/>
      <c r="G1149" s="19"/>
      <c r="H1149" s="19"/>
      <c r="I1149" s="19"/>
      <c r="J1149" s="19"/>
      <c r="K1149" s="180"/>
      <c r="L1149" s="180"/>
      <c r="M1149" s="180"/>
      <c r="N1149" s="180"/>
    </row>
    <row r="1150" spans="1:14" s="8" customFormat="1" ht="12.75" hidden="1" customHeight="1" x14ac:dyDescent="0.2">
      <c r="A1150" s="18"/>
      <c r="B1150" s="296"/>
      <c r="C1150" s="20"/>
      <c r="D1150" s="20"/>
      <c r="E1150" s="20"/>
      <c r="F1150" s="20"/>
      <c r="G1150" s="20"/>
      <c r="H1150" s="20"/>
      <c r="I1150" s="20"/>
      <c r="J1150" s="20"/>
      <c r="K1150" s="181"/>
      <c r="L1150" s="181"/>
      <c r="M1150" s="181"/>
      <c r="N1150" s="181"/>
    </row>
    <row r="1151" spans="1:14" s="8" customFormat="1" ht="12.75" hidden="1" customHeight="1" x14ac:dyDescent="0.2">
      <c r="A1151" s="18"/>
      <c r="B1151" s="296"/>
      <c r="C1151" s="23"/>
      <c r="D1151" s="23"/>
      <c r="E1151" s="20"/>
      <c r="F1151" s="20"/>
      <c r="G1151" s="20"/>
      <c r="H1151" s="20"/>
      <c r="I1151" s="20"/>
      <c r="J1151" s="20"/>
      <c r="K1151" s="181"/>
      <c r="L1151" s="181"/>
      <c r="M1151" s="181"/>
      <c r="N1151" s="181"/>
    </row>
    <row r="1152" spans="1:14" s="8" customFormat="1" ht="12.75" hidden="1" customHeight="1" x14ac:dyDescent="0.2">
      <c r="A1152" s="18"/>
      <c r="B1152" s="296"/>
      <c r="C1152" s="23"/>
      <c r="D1152" s="23"/>
      <c r="E1152" s="20"/>
      <c r="F1152" s="20"/>
      <c r="G1152" s="20"/>
      <c r="H1152" s="20"/>
      <c r="I1152" s="20"/>
      <c r="J1152" s="20"/>
      <c r="K1152" s="181"/>
      <c r="L1152" s="181"/>
      <c r="M1152" s="181"/>
      <c r="N1152" s="181"/>
    </row>
    <row r="1153" spans="1:14" s="8" customFormat="1" ht="12.75" hidden="1" customHeight="1" x14ac:dyDescent="0.2">
      <c r="A1153" s="18"/>
      <c r="B1153" s="296"/>
      <c r="C1153" s="21"/>
      <c r="D1153" s="21"/>
      <c r="E1153" s="20"/>
      <c r="F1153" s="20"/>
      <c r="G1153" s="23"/>
      <c r="H1153" s="23"/>
      <c r="I1153" s="23"/>
      <c r="J1153" s="23"/>
      <c r="K1153" s="181"/>
      <c r="L1153" s="181"/>
      <c r="M1153" s="181"/>
      <c r="N1153" s="181"/>
    </row>
    <row r="1154" spans="1:14" s="8" customFormat="1" ht="12.75" hidden="1" customHeight="1" x14ac:dyDescent="0.2">
      <c r="A1154" s="18"/>
      <c r="B1154" s="296"/>
      <c r="C1154" s="21"/>
      <c r="D1154" s="21"/>
      <c r="E1154" s="20"/>
      <c r="F1154" s="20"/>
      <c r="G1154" s="23"/>
      <c r="H1154" s="23"/>
      <c r="I1154" s="23"/>
      <c r="J1154" s="23"/>
      <c r="K1154" s="181"/>
      <c r="L1154" s="181"/>
      <c r="M1154" s="181"/>
      <c r="N1154" s="181"/>
    </row>
    <row r="1155" spans="1:14" ht="12.75" hidden="1" customHeight="1" x14ac:dyDescent="0.2">
      <c r="B1155" s="21"/>
      <c r="C1155" s="22"/>
      <c r="D1155" s="22"/>
      <c r="E1155" s="21"/>
      <c r="F1155" s="21"/>
      <c r="G1155" s="21"/>
      <c r="H1155" s="21"/>
      <c r="I1155" s="21"/>
      <c r="J1155" s="21"/>
      <c r="K1155" s="181"/>
      <c r="L1155" s="181"/>
      <c r="M1155" s="181"/>
      <c r="N1155" s="181"/>
    </row>
    <row r="1156" spans="1:14" ht="12.75" hidden="1" customHeight="1" x14ac:dyDescent="0.2">
      <c r="B1156" s="296"/>
      <c r="C1156" s="20"/>
      <c r="D1156" s="20"/>
      <c r="E1156" s="21"/>
      <c r="F1156" s="21"/>
      <c r="G1156" s="21"/>
      <c r="H1156" s="21"/>
      <c r="I1156" s="21"/>
      <c r="J1156" s="21"/>
      <c r="K1156" s="181"/>
      <c r="L1156" s="181"/>
      <c r="M1156" s="181"/>
      <c r="N1156" s="181"/>
    </row>
    <row r="1157" spans="1:14" ht="12.75" hidden="1" customHeight="1" x14ac:dyDescent="0.2">
      <c r="B1157" s="296"/>
      <c r="C1157" s="20"/>
      <c r="D1157" s="20"/>
      <c r="E1157" s="21"/>
      <c r="F1157" s="21"/>
      <c r="G1157" s="22"/>
      <c r="H1157" s="22"/>
      <c r="I1157" s="22"/>
      <c r="J1157" s="22"/>
      <c r="K1157" s="31"/>
      <c r="L1157" s="31"/>
      <c r="M1157" s="31"/>
      <c r="N1157" s="31"/>
    </row>
    <row r="1158" spans="1:14" ht="12.75" hidden="1" customHeight="1" x14ac:dyDescent="0.2">
      <c r="B1158" s="296"/>
      <c r="C1158" s="20"/>
      <c r="D1158" s="20"/>
      <c r="E1158" s="21"/>
      <c r="F1158" s="21"/>
      <c r="G1158" s="20"/>
      <c r="H1158" s="20"/>
      <c r="I1158" s="20"/>
      <c r="J1158" s="20"/>
      <c r="K1158" s="31"/>
      <c r="L1158" s="31"/>
      <c r="M1158" s="31"/>
      <c r="N1158" s="31"/>
    </row>
    <row r="1159" spans="1:14" ht="12.75" hidden="1" customHeight="1" x14ac:dyDescent="0.2">
      <c r="B1159" s="296"/>
      <c r="C1159" s="20"/>
      <c r="D1159" s="21"/>
      <c r="E1159" s="21"/>
      <c r="F1159" s="21"/>
      <c r="G1159" s="20"/>
      <c r="H1159" s="20"/>
      <c r="I1159" s="20"/>
      <c r="J1159" s="20"/>
      <c r="K1159" s="31"/>
      <c r="L1159" s="31"/>
      <c r="M1159" s="31"/>
      <c r="N1159" s="31"/>
    </row>
    <row r="1160" spans="1:14" ht="12.75" hidden="1" customHeight="1" x14ac:dyDescent="0.2">
      <c r="B1160" s="296"/>
      <c r="C1160" s="23"/>
      <c r="D1160" s="20"/>
      <c r="E1160" s="21"/>
      <c r="F1160" s="21"/>
      <c r="G1160" s="20"/>
      <c r="H1160" s="20"/>
      <c r="I1160" s="20"/>
      <c r="J1160" s="20"/>
      <c r="K1160" s="31"/>
      <c r="L1160" s="31"/>
      <c r="M1160" s="31"/>
      <c r="N1160" s="31"/>
    </row>
    <row r="1161" spans="1:14" ht="12.75" hidden="1" customHeight="1" x14ac:dyDescent="0.2">
      <c r="B1161" s="296"/>
      <c r="C1161" s="21"/>
      <c r="D1161" s="23"/>
      <c r="E1161" s="21"/>
      <c r="F1161" s="21"/>
      <c r="G1161" s="21"/>
      <c r="H1161" s="21"/>
      <c r="I1161" s="21"/>
      <c r="J1161" s="21"/>
      <c r="K1161" s="31"/>
      <c r="L1161" s="31"/>
      <c r="M1161" s="31"/>
      <c r="N1161" s="31"/>
    </row>
    <row r="1162" spans="1:14" ht="12.75" hidden="1" customHeight="1" x14ac:dyDescent="0.2">
      <c r="A1162" s="10"/>
      <c r="B1162" s="296"/>
      <c r="C1162" s="23"/>
      <c r="D1162" s="21"/>
      <c r="E1162" s="21"/>
      <c r="F1162" s="21"/>
      <c r="G1162" s="20"/>
      <c r="H1162" s="20"/>
      <c r="I1162" s="20"/>
      <c r="J1162" s="20"/>
      <c r="K1162" s="31"/>
      <c r="L1162" s="31"/>
      <c r="M1162" s="31"/>
      <c r="N1162" s="31"/>
    </row>
    <row r="1163" spans="1:14" ht="12.75" hidden="1" customHeight="1" x14ac:dyDescent="0.2">
      <c r="A1163" s="10"/>
      <c r="B1163" s="296"/>
      <c r="C1163" s="21"/>
      <c r="D1163" s="22"/>
      <c r="E1163" s="21"/>
      <c r="F1163" s="21"/>
      <c r="G1163" s="23"/>
      <c r="H1163" s="23"/>
      <c r="I1163" s="23"/>
      <c r="J1163" s="23"/>
      <c r="K1163" s="31"/>
      <c r="L1163" s="31"/>
      <c r="M1163" s="31"/>
      <c r="N1163" s="31"/>
    </row>
    <row r="1164" spans="1:14" ht="12.75" hidden="1" customHeight="1" x14ac:dyDescent="0.2">
      <c r="A1164" s="10"/>
      <c r="G1164" s="21"/>
      <c r="H1164" s="21"/>
      <c r="I1164" s="21"/>
      <c r="J1164" s="21"/>
      <c r="K1164" s="182"/>
      <c r="L1164" s="182"/>
      <c r="M1164" s="182"/>
      <c r="N1164" s="182"/>
    </row>
    <row r="1165" spans="1:14" ht="12.75" hidden="1" customHeight="1" x14ac:dyDescent="0.2">
      <c r="A1165" s="10"/>
      <c r="G1165" s="22"/>
      <c r="H1165" s="22"/>
      <c r="I1165" s="22"/>
      <c r="J1165" s="22"/>
      <c r="K1165" s="182"/>
      <c r="L1165" s="182"/>
      <c r="M1165" s="182"/>
      <c r="N1165" s="182"/>
    </row>
    <row r="1166" spans="1:14" ht="12.75" hidden="1" customHeight="1" x14ac:dyDescent="0.2">
      <c r="A1166" s="10"/>
    </row>
    <row r="1167" spans="1:14" ht="12.75" hidden="1" customHeight="1" x14ac:dyDescent="0.2">
      <c r="A1167" s="10"/>
    </row>
    <row r="1168" spans="1:14" ht="12.75" hidden="1" customHeight="1" x14ac:dyDescent="0.2">
      <c r="A1168" s="10"/>
    </row>
    <row r="1169" spans="1:10" ht="12.75" hidden="1" customHeight="1" x14ac:dyDescent="0.2">
      <c r="A1169" s="10"/>
    </row>
    <row r="1170" spans="1:10" ht="12.75" hidden="1" customHeight="1" x14ac:dyDescent="0.2">
      <c r="A1170" s="10"/>
    </row>
    <row r="1171" spans="1:10" ht="12.75" hidden="1" customHeight="1" x14ac:dyDescent="0.2">
      <c r="A1171" s="10"/>
    </row>
    <row r="1172" spans="1:10" ht="12.75" hidden="1" customHeight="1" x14ac:dyDescent="0.2">
      <c r="A1172" s="10"/>
    </row>
    <row r="1173" spans="1:10" hidden="1" x14ac:dyDescent="0.2"/>
    <row r="1174" spans="1:10" hidden="1" x14ac:dyDescent="0.2">
      <c r="G1174" s="183" t="e">
        <f>#REF!+#REF!+#REF!+#REF!+#REF!+#REF!+#REF!+#REF!+#REF!+#REF!+#REF!+#REF!+#REF!+#REF!+#REF!+#REF!</f>
        <v>#REF!</v>
      </c>
      <c r="H1174" s="183"/>
      <c r="I1174" s="183" t="s">
        <v>578</v>
      </c>
      <c r="J1174" s="183">
        <v>378982.07</v>
      </c>
    </row>
    <row r="1175" spans="1:10" hidden="1" x14ac:dyDescent="0.2">
      <c r="G1175" s="183" t="e">
        <f>#REF!+#REF!+#REF!+#REF!+#REF!</f>
        <v>#REF!</v>
      </c>
      <c r="H1175" s="183"/>
      <c r="I1175" s="183" t="s">
        <v>577</v>
      </c>
      <c r="J1175" s="183">
        <f>J1174*3/100</f>
        <v>11369.462099999999</v>
      </c>
    </row>
    <row r="1176" spans="1:10" hidden="1" x14ac:dyDescent="0.2">
      <c r="I1176" s="175" t="s">
        <v>579</v>
      </c>
      <c r="J1176" s="175" t="e">
        <f>J1174-J1142</f>
        <v>#REF!</v>
      </c>
    </row>
    <row r="1177" spans="1:10" hidden="1" x14ac:dyDescent="0.2">
      <c r="A1177" s="10"/>
      <c r="C1177" s="175"/>
      <c r="D1177" s="175"/>
      <c r="E1177" s="175"/>
      <c r="F1177" s="175"/>
      <c r="G1177" s="183" t="e">
        <f>G1174+G1175</f>
        <v>#REF!</v>
      </c>
      <c r="H1177" s="183"/>
      <c r="I1177" s="183"/>
      <c r="J1177" s="183"/>
    </row>
    <row r="1178" spans="1:10" hidden="1" x14ac:dyDescent="0.2">
      <c r="A1178" s="10"/>
      <c r="C1178" s="175"/>
      <c r="D1178" s="175"/>
      <c r="E1178" s="175"/>
      <c r="F1178" s="175"/>
      <c r="G1178" s="183" t="e">
        <f>#REF!-G1177</f>
        <v>#REF!</v>
      </c>
      <c r="H1178" s="183"/>
      <c r="I1178" s="183"/>
      <c r="J1178" s="183"/>
    </row>
    <row r="1179" spans="1:10" hidden="1" x14ac:dyDescent="0.2">
      <c r="A1179" s="10"/>
      <c r="C1179" s="175"/>
      <c r="D1179" s="175"/>
      <c r="E1179" s="175"/>
      <c r="F1179" s="175"/>
    </row>
    <row r="1180" spans="1:10" hidden="1" x14ac:dyDescent="0.2">
      <c r="A1180" s="10"/>
      <c r="C1180" s="175"/>
      <c r="D1180" s="175"/>
      <c r="E1180" s="175"/>
      <c r="F1180" s="175"/>
    </row>
    <row r="1181" spans="1:10" hidden="1" x14ac:dyDescent="0.2">
      <c r="A1181" s="10"/>
      <c r="C1181" s="175"/>
      <c r="D1181" s="175"/>
      <c r="E1181" s="175"/>
      <c r="F1181" s="175"/>
    </row>
    <row r="1182" spans="1:10" hidden="1" x14ac:dyDescent="0.2"/>
    <row r="1183" spans="1:10" hidden="1" x14ac:dyDescent="0.2">
      <c r="G1183" s="175">
        <v>178599.7</v>
      </c>
    </row>
    <row r="1184" spans="1:10" hidden="1" x14ac:dyDescent="0.2">
      <c r="G1184" s="183" t="e">
        <f>G1177-G1183</f>
        <v>#REF!</v>
      </c>
      <c r="H1184" s="183"/>
      <c r="I1184" s="183"/>
      <c r="J1184" s="183"/>
    </row>
    <row r="1185" spans="1:10" hidden="1" x14ac:dyDescent="0.2"/>
    <row r="1186" spans="1:10" hidden="1" x14ac:dyDescent="0.2">
      <c r="A1186" s="10"/>
      <c r="C1186" s="175"/>
      <c r="D1186" s="175"/>
      <c r="E1186" s="175"/>
      <c r="F1186" s="175"/>
      <c r="J1186" s="175" t="e">
        <f>J1187-J1142</f>
        <v>#REF!</v>
      </c>
    </row>
    <row r="1187" spans="1:10" hidden="1" x14ac:dyDescent="0.2">
      <c r="A1187" s="10"/>
      <c r="C1187" s="175"/>
      <c r="D1187" s="175"/>
      <c r="E1187" s="175"/>
      <c r="F1187" s="175"/>
      <c r="J1187" s="175">
        <v>373454.01</v>
      </c>
    </row>
    <row r="1188" spans="1:10" hidden="1" x14ac:dyDescent="0.2">
      <c r="A1188" s="10"/>
      <c r="C1188" s="175"/>
      <c r="D1188" s="175"/>
      <c r="E1188" s="175"/>
      <c r="F1188" s="175"/>
      <c r="J1188" s="175">
        <v>0.05</v>
      </c>
    </row>
    <row r="1189" spans="1:10" hidden="1" x14ac:dyDescent="0.2">
      <c r="A1189" s="10"/>
      <c r="C1189" s="175"/>
      <c r="D1189" s="175"/>
      <c r="E1189" s="175"/>
      <c r="F1189" s="175"/>
      <c r="J1189" s="175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14"/>
      <c r="B1194" s="14"/>
      <c r="C1194" s="14"/>
      <c r="D1194" s="14"/>
      <c r="E1194" s="14"/>
      <c r="F1194" s="232"/>
      <c r="G1194" s="14"/>
      <c r="H1194" s="14"/>
      <c r="I1194" s="14"/>
      <c r="J1194" s="14"/>
    </row>
    <row r="1195" spans="1:10" hidden="1" x14ac:dyDescent="0.2">
      <c r="A1195" s="14"/>
      <c r="B1195" s="14"/>
      <c r="C1195" s="14"/>
      <c r="D1195" s="14"/>
      <c r="E1195" s="14"/>
      <c r="F1195" s="232"/>
      <c r="G1195" s="14"/>
      <c r="H1195" s="14"/>
      <c r="I1195" s="14"/>
      <c r="J1195" s="14"/>
    </row>
    <row r="1196" spans="1:10" hidden="1" x14ac:dyDescent="0.2">
      <c r="A1196" s="14"/>
      <c r="B1196" s="14"/>
      <c r="C1196" s="14"/>
      <c r="D1196" s="14"/>
      <c r="E1196" s="14"/>
      <c r="F1196" s="232"/>
      <c r="G1196" s="14"/>
      <c r="H1196" s="14"/>
      <c r="I1196" s="14"/>
      <c r="J1196" s="14"/>
    </row>
    <row r="1197" spans="1:10" hidden="1" x14ac:dyDescent="0.2">
      <c r="A1197" s="14"/>
      <c r="B1197" s="14"/>
      <c r="C1197" s="14"/>
      <c r="D1197" s="14"/>
      <c r="E1197" s="14"/>
      <c r="F1197" s="232"/>
      <c r="G1197" s="14"/>
      <c r="H1197" s="14"/>
      <c r="I1197" s="14"/>
      <c r="J1197" s="14"/>
    </row>
    <row r="1198" spans="1:10" hidden="1" x14ac:dyDescent="0.2">
      <c r="A1198" s="14"/>
      <c r="B1198" s="14"/>
      <c r="C1198" s="14"/>
      <c r="D1198" s="14"/>
      <c r="E1198" s="14"/>
      <c r="F1198" s="232"/>
      <c r="G1198" s="14"/>
      <c r="H1198" s="14"/>
      <c r="I1198" s="14"/>
      <c r="J1198" s="14"/>
    </row>
    <row r="1199" spans="1:10" hidden="1" x14ac:dyDescent="0.2">
      <c r="A1199" s="14"/>
      <c r="B1199" s="14"/>
      <c r="C1199" s="14"/>
      <c r="D1199" s="14"/>
      <c r="E1199" s="14"/>
      <c r="F1199" s="232"/>
      <c r="G1199" s="14"/>
      <c r="H1199" s="14"/>
      <c r="I1199" s="14"/>
      <c r="J1199" s="14"/>
    </row>
    <row r="1200" spans="1:10" hidden="1" x14ac:dyDescent="0.2">
      <c r="A1200" s="14"/>
      <c r="B1200" s="14"/>
      <c r="C1200" s="14"/>
      <c r="D1200" s="14"/>
      <c r="E1200" s="14"/>
      <c r="F1200" s="232"/>
      <c r="G1200" s="14"/>
      <c r="H1200" s="14"/>
      <c r="I1200" s="14"/>
      <c r="J1200" s="14"/>
    </row>
    <row r="1201" spans="1:10" hidden="1" x14ac:dyDescent="0.2">
      <c r="A1201" s="14"/>
      <c r="B1201" s="14"/>
      <c r="C1201" s="14"/>
      <c r="D1201" s="14"/>
      <c r="E1201" s="14"/>
      <c r="F1201" s="232"/>
      <c r="G1201" s="14"/>
      <c r="H1201" s="14"/>
      <c r="I1201" s="14"/>
      <c r="J1201" s="14"/>
    </row>
    <row r="1202" spans="1:10" hidden="1" x14ac:dyDescent="0.2">
      <c r="A1202" s="14"/>
      <c r="B1202" s="14"/>
      <c r="C1202" s="14"/>
      <c r="D1202" s="14"/>
      <c r="E1202" s="14"/>
      <c r="F1202" s="232"/>
      <c r="G1202" s="14"/>
      <c r="H1202" s="14"/>
      <c r="I1202" s="14"/>
      <c r="J1202" s="14"/>
    </row>
    <row r="1203" spans="1:10" hidden="1" x14ac:dyDescent="0.2">
      <c r="A1203" s="14"/>
      <c r="B1203" s="14"/>
      <c r="C1203" s="14"/>
      <c r="D1203" s="14"/>
      <c r="E1203" s="14"/>
      <c r="F1203" s="232"/>
      <c r="G1203" s="14"/>
      <c r="H1203" s="14"/>
      <c r="I1203" s="14"/>
      <c r="J1203" s="14"/>
    </row>
    <row r="1204" spans="1:10" hidden="1" x14ac:dyDescent="0.2">
      <c r="A1204" s="14"/>
      <c r="B1204" s="14"/>
      <c r="C1204" s="14"/>
      <c r="D1204" s="14"/>
      <c r="E1204" s="14"/>
      <c r="F1204" s="232"/>
      <c r="G1204" s="14"/>
      <c r="H1204" s="14"/>
      <c r="I1204" s="14"/>
      <c r="J1204" s="14"/>
    </row>
    <row r="1205" spans="1:10" hidden="1" x14ac:dyDescent="0.2">
      <c r="A1205" s="14"/>
      <c r="B1205" s="14"/>
      <c r="C1205" s="14"/>
      <c r="D1205" s="14"/>
      <c r="E1205" s="14"/>
      <c r="F1205" s="232"/>
      <c r="G1205" s="14"/>
      <c r="H1205" s="14"/>
      <c r="I1205" s="14"/>
      <c r="J1205" s="14"/>
    </row>
    <row r="1206" spans="1:10" hidden="1" x14ac:dyDescent="0.2">
      <c r="A1206" s="14"/>
      <c r="B1206" s="14"/>
      <c r="C1206" s="14"/>
      <c r="D1206" s="14"/>
      <c r="E1206" s="14"/>
      <c r="F1206" s="232"/>
      <c r="G1206" s="14"/>
      <c r="H1206" s="14"/>
      <c r="I1206" s="14"/>
      <c r="J1206" s="14"/>
    </row>
  </sheetData>
  <mergeCells count="20"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  <mergeCell ref="E1:N1"/>
    <mergeCell ref="A4:N4"/>
    <mergeCell ref="A5:N5"/>
    <mergeCell ref="A338:F338"/>
    <mergeCell ref="A490:F490"/>
    <mergeCell ref="A207:F207"/>
    <mergeCell ref="F2:N2"/>
    <mergeCell ref="A10:F10"/>
    <mergeCell ref="A6:F6"/>
  </mergeCells>
  <pageMargins left="0.7" right="0.7" top="0.75" bottom="0.75" header="0.3" footer="0.3"/>
  <pageSetup paperSize="9" scale="53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54" customWidth="1"/>
    <col min="2" max="2" width="12" style="54" customWidth="1"/>
    <col min="3" max="3" width="19.7109375" style="54" customWidth="1"/>
    <col min="4" max="4" width="47" style="54" customWidth="1"/>
  </cols>
  <sheetData>
    <row r="1" spans="1:5" x14ac:dyDescent="0.2">
      <c r="D1" s="116" t="s">
        <v>558</v>
      </c>
    </row>
    <row r="2" spans="1:5" ht="45.75" customHeight="1" x14ac:dyDescent="0.2">
      <c r="D2" s="35" t="s">
        <v>420</v>
      </c>
      <c r="E2" s="32"/>
    </row>
    <row r="3" spans="1:5" ht="17.25" customHeight="1" x14ac:dyDescent="0.2">
      <c r="C3" s="3"/>
      <c r="D3" s="3"/>
      <c r="E3" s="3"/>
    </row>
    <row r="4" spans="1:5" s="56" customFormat="1" ht="20.25" customHeight="1" x14ac:dyDescent="0.25">
      <c r="A4" s="274" t="s">
        <v>563</v>
      </c>
      <c r="B4" s="274"/>
      <c r="C4" s="274"/>
      <c r="D4" s="274"/>
    </row>
    <row r="5" spans="1:5" s="56" customFormat="1" ht="33" customHeight="1" x14ac:dyDescent="0.25">
      <c r="A5" s="298"/>
      <c r="B5" s="298"/>
      <c r="C5" s="298"/>
      <c r="D5" s="298"/>
    </row>
    <row r="6" spans="1:5" ht="17.25" customHeight="1" x14ac:dyDescent="0.2">
      <c r="D6" s="117" t="s">
        <v>518</v>
      </c>
    </row>
    <row r="7" spans="1:5" s="56" customFormat="1" ht="18" customHeight="1" x14ac:dyDescent="0.25">
      <c r="A7" s="299" t="s">
        <v>526</v>
      </c>
      <c r="B7" s="299" t="s">
        <v>533</v>
      </c>
      <c r="C7" s="301" t="s">
        <v>528</v>
      </c>
      <c r="D7" s="302"/>
    </row>
    <row r="8" spans="1:5" s="56" customFormat="1" ht="36.75" customHeight="1" x14ac:dyDescent="0.25">
      <c r="A8" s="300"/>
      <c r="B8" s="300"/>
      <c r="C8" s="118" t="s">
        <v>530</v>
      </c>
      <c r="D8" s="118" t="s">
        <v>531</v>
      </c>
    </row>
    <row r="9" spans="1:5" s="44" customFormat="1" x14ac:dyDescent="0.2">
      <c r="A9" s="119"/>
      <c r="B9" s="120"/>
      <c r="C9" s="120"/>
      <c r="D9" s="120"/>
    </row>
    <row r="10" spans="1:5" s="44" customFormat="1" x14ac:dyDescent="0.2">
      <c r="A10" s="119"/>
      <c r="B10" s="120"/>
      <c r="C10" s="120"/>
      <c r="D10" s="120"/>
    </row>
    <row r="11" spans="1:5" s="44" customFormat="1" x14ac:dyDescent="0.2">
      <c r="A11" s="119"/>
      <c r="B11" s="120"/>
      <c r="C11" s="120"/>
      <c r="D11" s="120"/>
    </row>
    <row r="12" spans="1:5" s="44" customFormat="1" x14ac:dyDescent="0.2">
      <c r="A12" s="120" t="s">
        <v>168</v>
      </c>
      <c r="B12" s="120"/>
      <c r="C12" s="120"/>
      <c r="D12" s="120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54" customWidth="1"/>
    <col min="2" max="2" width="12" style="54" customWidth="1"/>
    <col min="3" max="3" width="19.7109375" style="54" customWidth="1"/>
    <col min="4" max="4" width="48" style="54" customWidth="1"/>
  </cols>
  <sheetData>
    <row r="1" spans="1:5" ht="19.5" customHeight="1" x14ac:dyDescent="0.25">
      <c r="D1" s="38" t="s">
        <v>558</v>
      </c>
    </row>
    <row r="2" spans="1:5" ht="39" customHeight="1" x14ac:dyDescent="0.2">
      <c r="C2" s="55"/>
      <c r="D2" s="35" t="s">
        <v>420</v>
      </c>
      <c r="E2" s="32"/>
    </row>
    <row r="3" spans="1:5" ht="16.5" customHeight="1" x14ac:dyDescent="0.2">
      <c r="C3" s="55"/>
      <c r="D3" s="55"/>
    </row>
    <row r="4" spans="1:5" s="56" customFormat="1" ht="18" x14ac:dyDescent="0.25">
      <c r="A4" s="274" t="s">
        <v>564</v>
      </c>
      <c r="B4" s="274"/>
      <c r="C4" s="274"/>
      <c r="D4" s="274"/>
    </row>
    <row r="5" spans="1:5" s="56" customFormat="1" ht="35.25" customHeight="1" x14ac:dyDescent="0.25">
      <c r="A5" s="298"/>
      <c r="B5" s="298"/>
      <c r="C5" s="298"/>
      <c r="D5" s="298"/>
    </row>
    <row r="6" spans="1:5" x14ac:dyDescent="0.2">
      <c r="D6" s="117" t="s">
        <v>518</v>
      </c>
    </row>
    <row r="7" spans="1:5" s="56" customFormat="1" ht="19.5" customHeight="1" x14ac:dyDescent="0.25">
      <c r="A7" s="299" t="s">
        <v>526</v>
      </c>
      <c r="B7" s="303" t="s">
        <v>533</v>
      </c>
      <c r="C7" s="304" t="s">
        <v>528</v>
      </c>
      <c r="D7" s="304"/>
    </row>
    <row r="8" spans="1:5" s="56" customFormat="1" ht="40.5" customHeight="1" x14ac:dyDescent="0.25">
      <c r="A8" s="300"/>
      <c r="B8" s="303"/>
      <c r="C8" s="121" t="s">
        <v>530</v>
      </c>
      <c r="D8" s="118" t="s">
        <v>531</v>
      </c>
    </row>
    <row r="9" spans="1:5" s="44" customFormat="1" x14ac:dyDescent="0.2">
      <c r="A9" s="119"/>
      <c r="B9" s="120"/>
      <c r="C9" s="120"/>
      <c r="D9" s="120"/>
    </row>
    <row r="10" spans="1:5" s="44" customFormat="1" x14ac:dyDescent="0.2">
      <c r="A10" s="119"/>
      <c r="B10" s="120"/>
      <c r="C10" s="120"/>
      <c r="D10" s="120"/>
    </row>
    <row r="11" spans="1:5" s="44" customFormat="1" x14ac:dyDescent="0.2">
      <c r="A11" s="119"/>
      <c r="B11" s="120"/>
      <c r="C11" s="120"/>
      <c r="D11" s="120"/>
    </row>
    <row r="12" spans="1:5" s="44" customFormat="1" x14ac:dyDescent="0.2">
      <c r="A12" s="120" t="s">
        <v>168</v>
      </c>
      <c r="B12" s="120"/>
      <c r="C12" s="120"/>
      <c r="D12" s="120"/>
    </row>
    <row r="13" spans="1:5" s="1" customFormat="1" x14ac:dyDescent="0.2">
      <c r="A13" s="57"/>
      <c r="B13" s="57"/>
      <c r="C13" s="57"/>
      <c r="D13" s="57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54" customWidth="1"/>
    <col min="2" max="2" width="16.7109375" style="54" customWidth="1"/>
    <col min="3" max="3" width="12.85546875" style="54" customWidth="1"/>
    <col min="4" max="4" width="37.85546875" style="54" customWidth="1"/>
  </cols>
  <sheetData>
    <row r="1" spans="1:5" x14ac:dyDescent="0.2">
      <c r="D1" s="116" t="s">
        <v>560</v>
      </c>
    </row>
    <row r="2" spans="1:5" ht="47.25" customHeight="1" x14ac:dyDescent="0.2">
      <c r="D2" s="35" t="s">
        <v>420</v>
      </c>
      <c r="E2" s="32"/>
    </row>
    <row r="3" spans="1:5" ht="22.5" customHeight="1" x14ac:dyDescent="0.2">
      <c r="C3" s="55"/>
      <c r="D3" s="55"/>
      <c r="E3" s="3"/>
    </row>
    <row r="4" spans="1:5" ht="39.75" customHeight="1" x14ac:dyDescent="0.2">
      <c r="A4" s="274" t="s">
        <v>565</v>
      </c>
      <c r="B4" s="274"/>
      <c r="C4" s="274"/>
      <c r="D4" s="274"/>
    </row>
    <row r="5" spans="1:5" ht="17.25" customHeight="1" x14ac:dyDescent="0.2">
      <c r="D5" s="117" t="s">
        <v>518</v>
      </c>
    </row>
    <row r="6" spans="1:5" s="33" customFormat="1" ht="21.75" customHeight="1" x14ac:dyDescent="0.3">
      <c r="A6" s="305" t="s">
        <v>526</v>
      </c>
      <c r="B6" s="305" t="s">
        <v>532</v>
      </c>
      <c r="C6" s="307" t="s">
        <v>528</v>
      </c>
      <c r="D6" s="308"/>
    </row>
    <row r="7" spans="1:5" s="33" customFormat="1" ht="50.25" customHeight="1" x14ac:dyDescent="0.3">
      <c r="A7" s="306"/>
      <c r="B7" s="306"/>
      <c r="C7" s="37" t="s">
        <v>530</v>
      </c>
      <c r="D7" s="118" t="s">
        <v>531</v>
      </c>
    </row>
    <row r="8" spans="1:5" s="33" customFormat="1" ht="18.75" x14ac:dyDescent="0.3">
      <c r="A8" s="119" t="s">
        <v>575</v>
      </c>
      <c r="B8" s="140">
        <f>C8+D8</f>
        <v>200</v>
      </c>
      <c r="C8" s="140">
        <v>200</v>
      </c>
      <c r="D8" s="140"/>
    </row>
    <row r="9" spans="1:5" s="33" customFormat="1" ht="18.75" x14ac:dyDescent="0.3">
      <c r="A9" s="119" t="s">
        <v>576</v>
      </c>
      <c r="B9" s="140"/>
      <c r="C9" s="140"/>
      <c r="D9" s="140"/>
    </row>
    <row r="10" spans="1:5" s="33" customFormat="1" ht="18.75" x14ac:dyDescent="0.3">
      <c r="A10" s="119"/>
      <c r="B10" s="140"/>
      <c r="C10" s="140"/>
      <c r="D10" s="140"/>
    </row>
    <row r="11" spans="1:5" s="33" customFormat="1" ht="18.75" x14ac:dyDescent="0.3">
      <c r="A11" s="120" t="s">
        <v>168</v>
      </c>
      <c r="B11" s="140">
        <f>B8+B9+B10</f>
        <v>200</v>
      </c>
      <c r="C11" s="140">
        <f>C8+C9+C10</f>
        <v>200</v>
      </c>
      <c r="D11" s="140">
        <f>D8+D9+D10</f>
        <v>0</v>
      </c>
    </row>
    <row r="12" spans="1:5" s="44" customFormat="1" x14ac:dyDescent="0.2">
      <c r="A12" s="54"/>
      <c r="B12" s="54"/>
      <c r="C12" s="54"/>
      <c r="D12" s="54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54" customWidth="1"/>
    <col min="2" max="2" width="19.28515625" style="54" customWidth="1"/>
    <col min="3" max="3" width="12.85546875" style="54" customWidth="1"/>
    <col min="4" max="4" width="33.42578125" style="54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01" t="s">
        <v>558</v>
      </c>
    </row>
    <row r="2" spans="1:7" ht="51.75" customHeight="1" x14ac:dyDescent="0.2">
      <c r="E2" s="3"/>
      <c r="F2" s="256" t="s">
        <v>420</v>
      </c>
      <c r="G2" s="256"/>
    </row>
    <row r="3" spans="1:7" ht="22.5" customHeight="1" x14ac:dyDescent="0.2">
      <c r="C3" s="55"/>
      <c r="D3" s="55"/>
      <c r="E3" s="3"/>
    </row>
    <row r="4" spans="1:7" ht="36.75" customHeight="1" x14ac:dyDescent="0.2">
      <c r="A4" s="274" t="s">
        <v>566</v>
      </c>
      <c r="B4" s="274"/>
      <c r="C4" s="274"/>
      <c r="D4" s="274"/>
      <c r="E4" s="274"/>
      <c r="F4" s="274"/>
      <c r="G4" s="274"/>
    </row>
    <row r="5" spans="1:7" ht="17.25" customHeight="1" x14ac:dyDescent="0.2">
      <c r="D5" s="309" t="s">
        <v>518</v>
      </c>
      <c r="E5" s="309"/>
      <c r="F5" s="309"/>
      <c r="G5" s="309"/>
    </row>
    <row r="6" spans="1:7" s="33" customFormat="1" ht="21.75" customHeight="1" x14ac:dyDescent="0.3">
      <c r="A6" s="305" t="s">
        <v>526</v>
      </c>
      <c r="B6" s="305" t="s">
        <v>527</v>
      </c>
      <c r="C6" s="307" t="s">
        <v>528</v>
      </c>
      <c r="D6" s="308"/>
      <c r="E6" s="305" t="s">
        <v>529</v>
      </c>
      <c r="F6" s="307" t="s">
        <v>528</v>
      </c>
      <c r="G6" s="308"/>
    </row>
    <row r="7" spans="1:7" s="33" customFormat="1" ht="45.75" customHeight="1" x14ac:dyDescent="0.3">
      <c r="A7" s="306"/>
      <c r="B7" s="306"/>
      <c r="C7" s="37" t="s">
        <v>530</v>
      </c>
      <c r="D7" s="118" t="s">
        <v>531</v>
      </c>
      <c r="E7" s="306"/>
      <c r="F7" s="37" t="s">
        <v>530</v>
      </c>
      <c r="G7" s="118" t="s">
        <v>531</v>
      </c>
    </row>
    <row r="8" spans="1:7" s="33" customFormat="1" ht="18.75" x14ac:dyDescent="0.3">
      <c r="A8" s="119" t="s">
        <v>576</v>
      </c>
      <c r="B8" s="120">
        <f>C8+D8</f>
        <v>3309.6</v>
      </c>
      <c r="C8" s="120">
        <v>3309.6</v>
      </c>
      <c r="D8" s="120"/>
      <c r="E8" s="120">
        <f>F8+G8</f>
        <v>0</v>
      </c>
      <c r="F8" s="120"/>
      <c r="G8" s="120"/>
    </row>
    <row r="9" spans="1:7" s="33" customFormat="1" ht="18.75" x14ac:dyDescent="0.3">
      <c r="A9" s="119"/>
      <c r="B9" s="120">
        <f>C9+D9</f>
        <v>0</v>
      </c>
      <c r="C9" s="120"/>
      <c r="D9" s="120"/>
      <c r="E9" s="120">
        <f>F9+G9</f>
        <v>0</v>
      </c>
      <c r="F9" s="120"/>
      <c r="G9" s="120"/>
    </row>
    <row r="10" spans="1:7" s="33" customFormat="1" ht="18.75" x14ac:dyDescent="0.3">
      <c r="A10" s="119"/>
      <c r="B10" s="120">
        <f>C10+D10</f>
        <v>0</v>
      </c>
      <c r="C10" s="120"/>
      <c r="D10" s="120"/>
      <c r="E10" s="120">
        <f>F10+G10</f>
        <v>0</v>
      </c>
      <c r="F10" s="120"/>
      <c r="G10" s="120"/>
    </row>
    <row r="11" spans="1:7" s="33" customFormat="1" ht="18.75" x14ac:dyDescent="0.3">
      <c r="A11" s="120" t="s">
        <v>168</v>
      </c>
      <c r="B11" s="120">
        <f>C11+D11</f>
        <v>3309.6</v>
      </c>
      <c r="C11" s="120">
        <f>C8+C9+C10</f>
        <v>3309.6</v>
      </c>
      <c r="D11" s="120">
        <f>D8+D9+D10</f>
        <v>0</v>
      </c>
      <c r="E11" s="120">
        <f>F11+G11</f>
        <v>0</v>
      </c>
      <c r="F11" s="120">
        <f>F8+F9+F10</f>
        <v>0</v>
      </c>
      <c r="G11" s="120">
        <f>G8+G9+G10</f>
        <v>0</v>
      </c>
    </row>
    <row r="12" spans="1:7" s="44" customFormat="1" x14ac:dyDescent="0.2">
      <c r="A12" s="54"/>
      <c r="B12" s="54"/>
      <c r="C12" s="54"/>
      <c r="D12" s="54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публ 8</vt:lpstr>
      <vt:lpstr>7 МП </vt:lpstr>
      <vt:lpstr>РПрЦсВр2015</vt:lpstr>
      <vt:lpstr>РПрЦсВр2016,2017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Лист1</vt:lpstr>
      <vt:lpstr>'7 МП 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Сыргалай</cp:lastModifiedBy>
  <cp:lastPrinted>2022-12-27T04:26:24Z</cp:lastPrinted>
  <dcterms:created xsi:type="dcterms:W3CDTF">2008-11-09T14:04:37Z</dcterms:created>
  <dcterms:modified xsi:type="dcterms:W3CDTF">2022-12-29T07:53:07Z</dcterms:modified>
</cp:coreProperties>
</file>